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028czerny\Downloads\"/>
    </mc:Choice>
  </mc:AlternateContent>
  <bookViews>
    <workbookView xWindow="0" yWindow="0" windowWidth="24000" windowHeight="9630"/>
  </bookViews>
  <sheets>
    <sheet name="Rekapitulace stavby" sheetId="1" r:id="rId1"/>
    <sheet name="01 - Stavba opravy chodníku" sheetId="2" r:id="rId2"/>
    <sheet name="02 - VRN" sheetId="3" r:id="rId3"/>
    <sheet name="Seznam figur" sheetId="4" r:id="rId4"/>
  </sheets>
  <definedNames>
    <definedName name="_xlnm._FilterDatabase" localSheetId="1" hidden="1">'01 - Stavba opravy chodníku'!$C$125:$K$252</definedName>
    <definedName name="_xlnm._FilterDatabase" localSheetId="2" hidden="1">'02 - VRN'!$C$118:$K$137</definedName>
    <definedName name="_xlnm.Print_Titles" localSheetId="1">'01 - Stavba opravy chodníku'!$125:$125</definedName>
    <definedName name="_xlnm.Print_Titles" localSheetId="2">'02 - VRN'!$118:$118</definedName>
    <definedName name="_xlnm.Print_Titles" localSheetId="0">'Rekapitulace stavby'!$92:$92</definedName>
    <definedName name="_xlnm.Print_Titles" localSheetId="3">'Seznam figur'!$9:$9</definedName>
    <definedName name="_xlnm.Print_Area" localSheetId="1">'01 - Stavba opravy chodníku'!$C$4:$J$76,'01 - Stavba opravy chodníku'!$C$82:$J$107,'01 - Stavba opravy chodníku'!$C$113:$K$252</definedName>
    <definedName name="_xlnm.Print_Area" localSheetId="2">'02 - VRN'!$C$4:$J$76,'02 - VRN'!$C$82:$J$100,'02 - VRN'!$C$106:$K$137</definedName>
    <definedName name="_xlnm.Print_Area" localSheetId="0">'Rekapitulace stavby'!$D$4:$AO$76,'Rekapitulace stavby'!$C$82:$AQ$97</definedName>
    <definedName name="_xlnm.Print_Area" localSheetId="3">'Seznam figur'!$C$4:$G$22</definedName>
  </definedNames>
  <calcPr calcId="162913"/>
</workbook>
</file>

<file path=xl/calcChain.xml><?xml version="1.0" encoding="utf-8"?>
<calcChain xmlns="http://schemas.openxmlformats.org/spreadsheetml/2006/main">
  <c r="D7" i="4" l="1"/>
  <c r="J37" i="3"/>
  <c r="J36" i="3"/>
  <c r="AY96" i="1"/>
  <c r="J35" i="3"/>
  <c r="AX96" i="1" s="1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116" i="3" s="1"/>
  <c r="J23" i="3"/>
  <c r="J21" i="3"/>
  <c r="E21" i="3"/>
  <c r="J91" i="3" s="1"/>
  <c r="J20" i="3"/>
  <c r="J18" i="3"/>
  <c r="E18" i="3"/>
  <c r="F92" i="3" s="1"/>
  <c r="J17" i="3"/>
  <c r="J12" i="3"/>
  <c r="J89" i="3" s="1"/>
  <c r="E7" i="3"/>
  <c r="E85" i="3"/>
  <c r="AY95" i="1"/>
  <c r="J37" i="2"/>
  <c r="J36" i="2"/>
  <c r="J35" i="2"/>
  <c r="AX95" i="1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T238" i="2"/>
  <c r="R239" i="2"/>
  <c r="R238" i="2"/>
  <c r="P239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5" i="2"/>
  <c r="BH135" i="2"/>
  <c r="F36" i="2" s="1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F35" i="2" s="1"/>
  <c r="BF129" i="2"/>
  <c r="J34" i="2" s="1"/>
  <c r="T129" i="2"/>
  <c r="R129" i="2"/>
  <c r="P129" i="2"/>
  <c r="F122" i="2"/>
  <c r="F120" i="2"/>
  <c r="E118" i="2"/>
  <c r="F91" i="2"/>
  <c r="F89" i="2"/>
  <c r="E87" i="2"/>
  <c r="J24" i="2"/>
  <c r="E24" i="2"/>
  <c r="J92" i="2"/>
  <c r="J23" i="2"/>
  <c r="J21" i="2"/>
  <c r="E21" i="2"/>
  <c r="J91" i="2"/>
  <c r="J20" i="2"/>
  <c r="J18" i="2"/>
  <c r="E18" i="2"/>
  <c r="F92" i="2" s="1"/>
  <c r="J17" i="2"/>
  <c r="J12" i="2"/>
  <c r="J120" i="2"/>
  <c r="E7" i="2"/>
  <c r="E116" i="2" s="1"/>
  <c r="L90" i="1"/>
  <c r="AM90" i="1"/>
  <c r="AM89" i="1"/>
  <c r="L89" i="1"/>
  <c r="AM87" i="1"/>
  <c r="L87" i="1"/>
  <c r="L85" i="1"/>
  <c r="L84" i="1"/>
  <c r="J184" i="2"/>
  <c r="BK169" i="2"/>
  <c r="BK186" i="2"/>
  <c r="J129" i="2"/>
  <c r="J218" i="2"/>
  <c r="BK149" i="2"/>
  <c r="F37" i="2"/>
  <c r="J142" i="2"/>
  <c r="J211" i="2"/>
  <c r="BK201" i="2"/>
  <c r="BK235" i="2"/>
  <c r="J207" i="2"/>
  <c r="J191" i="2"/>
  <c r="BK162" i="2"/>
  <c r="J235" i="2"/>
  <c r="BK152" i="2"/>
  <c r="BK243" i="2"/>
  <c r="J198" i="2"/>
  <c r="F34" i="2"/>
  <c r="J132" i="3"/>
  <c r="BK122" i="3"/>
  <c r="J251" i="2"/>
  <c r="J209" i="2"/>
  <c r="BK198" i="2"/>
  <c r="J182" i="2"/>
  <c r="J232" i="2"/>
  <c r="J155" i="2"/>
  <c r="J246" i="2"/>
  <c r="J221" i="2"/>
  <c r="BK204" i="2"/>
  <c r="BK195" i="2"/>
  <c r="J186" i="2"/>
  <c r="J172" i="2"/>
  <c r="BK225" i="2"/>
  <c r="BK211" i="2"/>
  <c r="BK246" i="2"/>
  <c r="J159" i="2"/>
  <c r="AS94" i="1"/>
  <c r="BK138" i="2"/>
  <c r="J122" i="3"/>
  <c r="BK128" i="3"/>
  <c r="J132" i="2"/>
  <c r="BK207" i="2"/>
  <c r="J195" i="2"/>
  <c r="BK184" i="2"/>
  <c r="BK176" i="2"/>
  <c r="J225" i="2"/>
  <c r="BK165" i="2"/>
  <c r="BK129" i="2"/>
  <c r="BK239" i="2"/>
  <c r="BK132" i="2"/>
  <c r="J169" i="2"/>
  <c r="BK145" i="2"/>
  <c r="BK135" i="3"/>
  <c r="BK214" i="2"/>
  <c r="BK191" i="2"/>
  <c r="BK232" i="2"/>
  <c r="BK218" i="2"/>
  <c r="J204" i="2"/>
  <c r="J188" i="2"/>
  <c r="BK182" i="2"/>
  <c r="J176" i="2"/>
  <c r="J228" i="2"/>
  <c r="BK135" i="2"/>
  <c r="BK228" i="2"/>
  <c r="J149" i="2"/>
  <c r="J249" i="2"/>
  <c r="BK249" i="2"/>
  <c r="BK209" i="2"/>
  <c r="BK188" i="2"/>
  <c r="J165" i="2"/>
  <c r="BK221" i="2"/>
  <c r="J145" i="2"/>
  <c r="BK155" i="2"/>
  <c r="BK172" i="2"/>
  <c r="F37" i="3"/>
  <c r="BK159" i="2"/>
  <c r="J243" i="2"/>
  <c r="J135" i="2"/>
  <c r="J152" i="2"/>
  <c r="J135" i="3"/>
  <c r="J125" i="3"/>
  <c r="J239" i="2"/>
  <c r="J201" i="2"/>
  <c r="J179" i="2"/>
  <c r="J214" i="2"/>
  <c r="J138" i="2"/>
  <c r="BK251" i="2"/>
  <c r="BK179" i="2"/>
  <c r="BK132" i="3"/>
  <c r="BK142" i="2"/>
  <c r="J162" i="2"/>
  <c r="J128" i="3"/>
  <c r="BK125" i="3"/>
  <c r="BK141" i="2" l="1"/>
  <c r="J141" i="2"/>
  <c r="J99" i="2"/>
  <c r="P168" i="2"/>
  <c r="P127" i="2" s="1"/>
  <c r="P126" i="2" s="1"/>
  <c r="AU95" i="1" s="1"/>
  <c r="BK148" i="2"/>
  <c r="J148" i="2"/>
  <c r="J100" i="2"/>
  <c r="T217" i="2"/>
  <c r="R148" i="2"/>
  <c r="BK128" i="2"/>
  <c r="J128" i="2"/>
  <c r="J98" i="2"/>
  <c r="T141" i="2"/>
  <c r="R175" i="2"/>
  <c r="P175" i="2"/>
  <c r="T242" i="2"/>
  <c r="T241" i="2" s="1"/>
  <c r="P121" i="3"/>
  <c r="P141" i="2"/>
  <c r="T148" i="2"/>
  <c r="R168" i="2"/>
  <c r="BK217" i="2"/>
  <c r="J217" i="2"/>
  <c r="J103" i="2"/>
  <c r="BK242" i="2"/>
  <c r="J242" i="2"/>
  <c r="J106" i="2"/>
  <c r="T121" i="3"/>
  <c r="R121" i="3"/>
  <c r="R128" i="2"/>
  <c r="R141" i="2"/>
  <c r="T175" i="2"/>
  <c r="P242" i="2"/>
  <c r="P241" i="2"/>
  <c r="R131" i="3"/>
  <c r="T128" i="2"/>
  <c r="P148" i="2"/>
  <c r="BK168" i="2"/>
  <c r="J168" i="2"/>
  <c r="J101" i="2"/>
  <c r="T168" i="2"/>
  <c r="P217" i="2"/>
  <c r="R242" i="2"/>
  <c r="R241" i="2"/>
  <c r="P131" i="3"/>
  <c r="P128" i="2"/>
  <c r="BK175" i="2"/>
  <c r="J175" i="2"/>
  <c r="J102" i="2"/>
  <c r="R217" i="2"/>
  <c r="T131" i="3"/>
  <c r="BK121" i="3"/>
  <c r="BK131" i="3"/>
  <c r="J131" i="3" s="1"/>
  <c r="J99" i="3" s="1"/>
  <c r="BK238" i="2"/>
  <c r="J238" i="2"/>
  <c r="J104" i="2" s="1"/>
  <c r="E109" i="3"/>
  <c r="J115" i="3"/>
  <c r="J92" i="3"/>
  <c r="BE135" i="3"/>
  <c r="F116" i="3"/>
  <c r="BE128" i="3"/>
  <c r="BK241" i="2"/>
  <c r="J241" i="2" s="1"/>
  <c r="J105" i="2" s="1"/>
  <c r="BE125" i="3"/>
  <c r="BE122" i="3"/>
  <c r="BE132" i="3"/>
  <c r="J113" i="3"/>
  <c r="BD96" i="1"/>
  <c r="J122" i="2"/>
  <c r="BE129" i="2"/>
  <c r="BE132" i="2"/>
  <c r="BE135" i="2"/>
  <c r="BE165" i="2"/>
  <c r="BE169" i="2"/>
  <c r="E85" i="2"/>
  <c r="J123" i="2"/>
  <c r="BE142" i="2"/>
  <c r="BE145" i="2"/>
  <c r="BE149" i="2"/>
  <c r="BE152" i="2"/>
  <c r="BE235" i="2"/>
  <c r="J89" i="2"/>
  <c r="F123" i="2"/>
  <c r="BE155" i="2"/>
  <c r="BE211" i="2"/>
  <c r="BE221" i="2"/>
  <c r="BE225" i="2"/>
  <c r="BE228" i="2"/>
  <c r="BE246" i="2"/>
  <c r="AW95" i="1"/>
  <c r="BE159" i="2"/>
  <c r="BE162" i="2"/>
  <c r="BE172" i="2"/>
  <c r="BE176" i="2"/>
  <c r="BE179" i="2"/>
  <c r="BE182" i="2"/>
  <c r="BE184" i="2"/>
  <c r="BE186" i="2"/>
  <c r="BE188" i="2"/>
  <c r="BE191" i="2"/>
  <c r="BE195" i="2"/>
  <c r="BE198" i="2"/>
  <c r="BE201" i="2"/>
  <c r="BE204" i="2"/>
  <c r="BE207" i="2"/>
  <c r="BE209" i="2"/>
  <c r="BE214" i="2"/>
  <c r="BE218" i="2"/>
  <c r="BA95" i="1"/>
  <c r="BC95" i="1"/>
  <c r="BE239" i="2"/>
  <c r="BE243" i="2"/>
  <c r="BB95" i="1"/>
  <c r="BE138" i="2"/>
  <c r="BE249" i="2"/>
  <c r="BE232" i="2"/>
  <c r="BE251" i="2"/>
  <c r="BD95" i="1"/>
  <c r="F36" i="3"/>
  <c r="BC96" i="1"/>
  <c r="BC94" i="1"/>
  <c r="W32" i="1" s="1"/>
  <c r="F35" i="3"/>
  <c r="BB96" i="1"/>
  <c r="BB94" i="1"/>
  <c r="W31" i="1" s="1"/>
  <c r="F34" i="3"/>
  <c r="BA96" i="1"/>
  <c r="BA94" i="1"/>
  <c r="W30" i="1" s="1"/>
  <c r="J34" i="3"/>
  <c r="AW96" i="1"/>
  <c r="BD94" i="1"/>
  <c r="W33" i="1" s="1"/>
  <c r="BK120" i="3" l="1"/>
  <c r="BK119" i="3" s="1"/>
  <c r="J119" i="3" s="1"/>
  <c r="J96" i="3" s="1"/>
  <c r="R127" i="2"/>
  <c r="R126" i="2"/>
  <c r="R120" i="3"/>
  <c r="R119" i="3" s="1"/>
  <c r="T120" i="3"/>
  <c r="T119" i="3"/>
  <c r="T127" i="2"/>
  <c r="T126" i="2" s="1"/>
  <c r="P120" i="3"/>
  <c r="P119" i="3"/>
  <c r="AU96" i="1"/>
  <c r="AU94" i="1" s="1"/>
  <c r="BK127" i="2"/>
  <c r="J127" i="2"/>
  <c r="J97" i="2"/>
  <c r="J121" i="3"/>
  <c r="J98" i="3" s="1"/>
  <c r="J120" i="3"/>
  <c r="J97" i="3"/>
  <c r="BK126" i="2"/>
  <c r="J126" i="2" s="1"/>
  <c r="J96" i="2" s="1"/>
  <c r="F33" i="2"/>
  <c r="AZ95" i="1" s="1"/>
  <c r="J30" i="3"/>
  <c r="AG96" i="1"/>
  <c r="J33" i="2"/>
  <c r="AV95" i="1" s="1"/>
  <c r="AT95" i="1" s="1"/>
  <c r="AY94" i="1"/>
  <c r="AX94" i="1"/>
  <c r="J33" i="3"/>
  <c r="AV96" i="1"/>
  <c r="AT96" i="1"/>
  <c r="AN96" i="1"/>
  <c r="F33" i="3"/>
  <c r="AZ96" i="1"/>
  <c r="AW94" i="1"/>
  <c r="AK30" i="1"/>
  <c r="J39" i="3" l="1"/>
  <c r="AZ94" i="1"/>
  <c r="W29" i="1"/>
  <c r="J30" i="2"/>
  <c r="AG95" i="1" s="1"/>
  <c r="AG94" i="1" s="1"/>
  <c r="AK26" i="1" s="1"/>
  <c r="J39" i="2" l="1"/>
  <c r="AN95" i="1"/>
  <c r="AV94" i="1"/>
  <c r="AK29" i="1" s="1"/>
  <c r="AK35" i="1" s="1"/>
  <c r="AT94" i="1" l="1"/>
  <c r="AN94" i="1" l="1"/>
</calcChain>
</file>

<file path=xl/sharedStrings.xml><?xml version="1.0" encoding="utf-8"?>
<sst xmlns="http://schemas.openxmlformats.org/spreadsheetml/2006/main" count="1727" uniqueCount="394">
  <si>
    <t>Export Komplet</t>
  </si>
  <si>
    <t/>
  </si>
  <si>
    <t>2.0</t>
  </si>
  <si>
    <t>False</t>
  </si>
  <si>
    <t>{9e46d847-32a8-4536-83e9-cbec236b13d3}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</si>
  <si>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</si>
  <si>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</si>
  <si>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</si>
  <si>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</si>
  <si>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</si>
  <si>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</si>
  <si>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</si>
  <si>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</si>
  <si>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</si>
  <si>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250911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</si>
  <si>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</si>
  <si>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</si>
  <si>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chodníku v ul. Nová, Odry</t>
  </si>
  <si>
    <t>KSO:</t>
  </si>
  <si>
    <t>CC-CZ:</t>
  </si>
  <si>
    <t>Místo:</t>
  </si>
  <si>
    <t>Odry</t>
  </si>
  <si>
    <t>Datum:</t>
  </si>
  <si>
    <t>12. 9. 2025</t>
  </si>
  <si>
    <t>Zadavatel:</t>
  </si>
  <si>
    <t>IČ:</t>
  </si>
  <si>
    <t>00298221</t>
  </si>
  <si>
    <t>Město Odry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</si>
  <si>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</si>
  <si>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</si>
  <si>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</si>
  <si>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</si>
  <si>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</si>
  <si>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</si>
  <si>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</si>
  <si>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</si>
  <si>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</si>
  <si>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</si>
  <si>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</si>
  <si>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</si>
  <si>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</si>
  <si>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</si>
  <si>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</si>
  <si>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</si>
  <si>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</si>
  <si>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</si>
  <si>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</si>
  <si>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</si>
  <si>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</si>
  <si>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</si>
  <si>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</si>
  <si>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</si>
  <si>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</si>
  <si>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</si>
  <si>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</si>
  <si>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</si>
  <si>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</si>
  <si>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</si>
  <si>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</si>
  <si>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</si>
  <si>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</si>
  <si>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</si>
  <si>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</si>
  <si>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</si>
  <si>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</si>
  <si>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</si>
  <si>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</si>
  <si>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</si>
  <si>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</si>
  <si>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</si>
  <si>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</si>
  <si>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</si>
  <si>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</si>
  <si>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</si>
  <si>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</si>
  <si>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</si>
  <si>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</si>
  <si>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</si>
  <si>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</si>
  <si>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</si>
  <si>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</si>
  <si>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</si>
  <si>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Stavba opravy chodníku</t>
  </si>
  <si>
    <t>STA</t>
  </si>
  <si>
    <t>1</t>
  </si>
  <si>
    <t>{e3028478-d2c0-4c6a-81de-4d56bd7c39ed}</t>
  </si>
  <si>
    <t>2</t>
  </si>
  <si>
    <t>02</t>
  </si>
  <si>
    <t>VRN</t>
  </si>
  <si>
    <t>VON</t>
  </si>
  <si>
    <t>{b4c8380b-1cea-4c2c-97b9-d9c13ff461e3}</t>
  </si>
  <si>
    <t>OBR02</t>
  </si>
  <si>
    <t>Silniční obruba</t>
  </si>
  <si>
    <t>126,5</t>
  </si>
  <si>
    <t>DL01</t>
  </si>
  <si>
    <t>Dlažby poloviční</t>
  </si>
  <si>
    <t>1,265</t>
  </si>
  <si>
    <t>KRYCÍ LIST SOUPISU PRACÍ</t>
  </si>
  <si>
    <t>Objekt:</t>
  </si>
  <si>
    <t>01 - Stavba opravy chodníku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</si>
  <si>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</si>
  <si>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</si>
  <si>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</si>
  <si>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</si>
  <si>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</si>
  <si>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</si>
  <si>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</si>
  <si>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</si>
  <si>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</si>
  <si>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</si>
  <si>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</si>
  <si>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</si>
  <si>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</si>
  <si>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</si>
  <si>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</si>
  <si>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</si>
  <si>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</si>
  <si>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</si>
  <si>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</si>
  <si>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</si>
  <si>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</si>
  <si>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</si>
  <si>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</si>
  <si>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</si>
  <si>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</si>
  <si>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</si>
  <si>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</si>
  <si>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</si>
  <si>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</si>
  <si>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</si>
  <si>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</si>
  <si>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</si>
  <si>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</si>
  <si>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</si>
  <si>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</si>
  <si>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</si>
  <si>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2025 02</t>
  </si>
  <si>
    <t>4</t>
  </si>
  <si>
    <t>-256513049</t>
  </si>
  <si>
    <t>PP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</si>
  <si>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</si>
  <si>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VV</t>
  </si>
  <si>
    <t>126,5*1,4-3*1,4</t>
  </si>
  <si>
    <t>113107131</t>
  </si>
  <si>
    <t>Odstranění podkladu z betonu prostého tl přes 100 do 150 mm ručně</t>
  </si>
  <si>
    <t>-354005914</t>
  </si>
  <si>
    <t>Odstranění podkladů nebo krytů ručně s přemístěním hmot na skládku na vzdálenost do 3 m nebo s naložením na dopravní prostředek z betonu prostého, o tl. vrstvy přes 100 do 150 mm</t>
  </si>
  <si>
    <t>3*1,4</t>
  </si>
  <si>
    <t>3</t>
  </si>
  <si>
    <t>113107162</t>
  </si>
  <si>
    <t>Odstranění podkladu z kameniva drceného tl přes 100 do 200 mm strojně pl přes 50 do 200 m2</t>
  </si>
  <si>
    <t>-112808493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</si>
  <si>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</si>
  <si>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126,5*1,4</t>
  </si>
  <si>
    <t>113202111</t>
  </si>
  <si>
    <t>Vytrhání obrub krajníků obrubníků stojatých</t>
  </si>
  <si>
    <t>m</t>
  </si>
  <si>
    <t>2042291962</t>
  </si>
  <si>
    <t>Vytrhání obrub s vybouráním lože, s přemístěním hmot na skládku na vzdálenost do 3 m nebo s naložením na dopravní prostředek z krajníků nebo obrubníků stojatých</t>
  </si>
  <si>
    <t>OBR01</t>
  </si>
  <si>
    <t>126</t>
  </si>
  <si>
    <t>Vodorovné konstrukce</t>
  </si>
  <si>
    <t>5</t>
  </si>
  <si>
    <t>451317777</t>
  </si>
  <si>
    <t>Podklad nebo lože pod dlažbu vodorovný nebo do sklonu 1:5 z betonu prostého tl přes 50 do 100 mm</t>
  </si>
  <si>
    <t>-1241231390</t>
  </si>
  <si>
    <t>Podklad nebo lože pod dlažbu (přídlažbu) v ploše vodorovné nebo ve sklonu do 1:5, tloušťky od 50 do 100 mm z betonu prostého</t>
  </si>
  <si>
    <t>(14,5+10+26+12)*0,15</t>
  </si>
  <si>
    <t>6</t>
  </si>
  <si>
    <t>451319777</t>
  </si>
  <si>
    <t>Příplatek ZKD 10 mm tl u podkladu nebo lože pod dlažbu z betonu</t>
  </si>
  <si>
    <t>431424914</t>
  </si>
  <si>
    <t>Podklad nebo lože pod dlažbu (přídlažbu) Příplatek k cenám za každých dalších i započatých 10 mm tloušťky podkladu nebo lože z betonu prostého</t>
  </si>
  <si>
    <t>(14,5+10+26+12)*0,15*10</t>
  </si>
  <si>
    <t>Komunikace pozemní</t>
  </si>
  <si>
    <t>7</t>
  </si>
  <si>
    <t>564861111</t>
  </si>
  <si>
    <t>Podklad ze štěrkodrtě ŠD plochy přes 100 m2 tl 200 mm</t>
  </si>
  <si>
    <t>-1430551943</t>
  </si>
  <si>
    <t>Podklad ze štěrkodrti ŠD s rozprostřením a zhutněním plochy přes 100 m2, po zhutnění tl. 200 mm</t>
  </si>
  <si>
    <t>8</t>
  </si>
  <si>
    <t>596211212</t>
  </si>
  <si>
    <t>Kladení zámkové dlažby komunikací pro pěší ručně tl 80 mm skupiny A pl přes 100 do 300 m2</t>
  </si>
  <si>
    <t>-630116972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</si>
  <si>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přes 100 do 300 m2</t>
  </si>
  <si>
    <t>9</t>
  </si>
  <si>
    <t>M</t>
  </si>
  <si>
    <t>59245020</t>
  </si>
  <si>
    <t>dlažba skladebná betonová 200x100mm tl 80mm přírodní</t>
  </si>
  <si>
    <t>234180466</t>
  </si>
  <si>
    <t>126,5*1,4-0,4*32-8*0,4-DL01</t>
  </si>
  <si>
    <t>159,835*1,02 'Přepočtené koeficientem množství</t>
  </si>
  <si>
    <t>10</t>
  </si>
  <si>
    <t>59245017</t>
  </si>
  <si>
    <t>dlažba skladebná betonová 100x100mm tl 80mm přírodní</t>
  </si>
  <si>
    <t>364615956</t>
  </si>
  <si>
    <t>OBR02*0,1*0,1</t>
  </si>
  <si>
    <t>11</t>
  </si>
  <si>
    <t>59245226</t>
  </si>
  <si>
    <t>dlažba pro nevidomé betonová 200x100mm tl 80mm barevná</t>
  </si>
  <si>
    <t>-505214356</t>
  </si>
  <si>
    <t>0,4*32+8*0,4</t>
  </si>
  <si>
    <t>596211214</t>
  </si>
  <si>
    <t>Příplatek za kombinaci dvou barev u kladení betonových dlažeb komunikací pro pěší ručně tl 80 mm skupiny A</t>
  </si>
  <si>
    <t>-1514651929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</si>
  <si>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Příplatek k cenám za dlažbu z prvků dvou barev</t>
  </si>
  <si>
    <t>Vedení trubní dálková a přípojná</t>
  </si>
  <si>
    <t>13</t>
  </si>
  <si>
    <t>899132111</t>
  </si>
  <si>
    <t>Výměna (výšková úprava) poklopu kanalizačního samonivelačního s ošetřením podkladu hloubky do 25 cm</t>
  </si>
  <si>
    <t>kus</t>
  </si>
  <si>
    <t>-673929094</t>
  </si>
  <si>
    <t>Výměna (výšková úprava) poklopu kanalizačního s rámem samonivelačním s ošetřením podkladních vrstev hloubky do 25 cm</t>
  </si>
  <si>
    <t>14</t>
  </si>
  <si>
    <t>899132212</t>
  </si>
  <si>
    <t>Výměna (výšková úprava) poklopu vodovodního samonivelačního nebo pevného šoupátkového</t>
  </si>
  <si>
    <t>742916004</t>
  </si>
  <si>
    <t>1+1+4</t>
  </si>
  <si>
    <t>Ostatní konstrukce a práce, bourání</t>
  </si>
  <si>
    <t>15</t>
  </si>
  <si>
    <t>914111111</t>
  </si>
  <si>
    <t>Montáž svislé dopravní značky do velikosti 1 m2 objímkami na sloupek nebo konzolu</t>
  </si>
  <si>
    <t>-529959892</t>
  </si>
  <si>
    <t>Montáž svislé dopravní značky základní velikosti do 1 m2 objímkami na sloupky nebo konzoly</t>
  </si>
  <si>
    <t>16</t>
  </si>
  <si>
    <t>914511112</t>
  </si>
  <si>
    <t>Montáž sloupku dopravních značek délky do 3,5 m s betonovým základem a patkou D 60 mm</t>
  </si>
  <si>
    <t>-289335451</t>
  </si>
  <si>
    <t>Montáž sloupku dopravních značek délky do 3,5 m do hliníkové patky pro sloupek D 60 mm</t>
  </si>
  <si>
    <t>17</t>
  </si>
  <si>
    <t>40445225</t>
  </si>
  <si>
    <t>sloupek pro dopravní značku Zn D 60mm v 3,5m</t>
  </si>
  <si>
    <t>830688571</t>
  </si>
  <si>
    <t>18</t>
  </si>
  <si>
    <t>40445253</t>
  </si>
  <si>
    <t>víčko plastové na sloupek D 60mm</t>
  </si>
  <si>
    <t>404737829</t>
  </si>
  <si>
    <t>19</t>
  </si>
  <si>
    <t>40445240</t>
  </si>
  <si>
    <t>patka pro sloupek Al D 60mm</t>
  </si>
  <si>
    <t>-1980378444</t>
  </si>
  <si>
    <t>20</t>
  </si>
  <si>
    <t>916131213</t>
  </si>
  <si>
    <t>Osazení silničního obrubníku betonového stojatého s boční opěrou do lože z betonu prostého</t>
  </si>
  <si>
    <t>1762011097</t>
  </si>
  <si>
    <t>Osazení silničního obrubníku betonového se zřízením lože, s vyplněním a zatřením spár cementovou maltou stojatého s boční opěrou z betonu prostého, do lože z betonu prostého</t>
  </si>
  <si>
    <t>59217031</t>
  </si>
  <si>
    <t>obrubník silniční betonový 1000x150x250mm</t>
  </si>
  <si>
    <t>574600608</t>
  </si>
  <si>
    <t>126,5-32-17</t>
  </si>
  <si>
    <t>77,5*1,02 'Přepočtené koeficientem množství</t>
  </si>
  <si>
    <t>22</t>
  </si>
  <si>
    <t>59217029</t>
  </si>
  <si>
    <t>obrubník silniční betonový nájezdový 1000x150x150mm</t>
  </si>
  <si>
    <t>442562025</t>
  </si>
  <si>
    <t>2+3+5+3+5+2+4+3+5</t>
  </si>
  <si>
    <t>23</t>
  </si>
  <si>
    <t>59217030</t>
  </si>
  <si>
    <t>obrubník silniční betonový přechodový 1000x150x150-250mm</t>
  </si>
  <si>
    <t>-513727808</t>
  </si>
  <si>
    <t>8*2+1</t>
  </si>
  <si>
    <t>24</t>
  </si>
  <si>
    <t>916231213</t>
  </si>
  <si>
    <t>Osazení chodníkového obrubníku betonového stojatého s boční opěrou do lože z betonu prostého</t>
  </si>
  <si>
    <t>-97886895</t>
  </si>
  <si>
    <t>Osazení chodníkového obrubníku betonového se zřízením lože, s vyplněním a zatřením spár cementovou maltou stojatého s boční opěrou z betonu prostého, do lože z betonu prostého</t>
  </si>
  <si>
    <t>3+5+3+2+2+8</t>
  </si>
  <si>
    <t>25</t>
  </si>
  <si>
    <t>59217016</t>
  </si>
  <si>
    <t>obrubník betonový chodníkový 1000x80x250mm</t>
  </si>
  <si>
    <t>-1187294246</t>
  </si>
  <si>
    <t>23*1,02 'Přepočtené koeficientem množství</t>
  </si>
  <si>
    <t>26</t>
  </si>
  <si>
    <t>935113111</t>
  </si>
  <si>
    <t>Osazení odvodňovacího polymerbetonového žlabu s krycím roštem šířky do 210 mm</t>
  </si>
  <si>
    <t>1434002954</t>
  </si>
  <si>
    <t>Osazení odvodňovacího žlabu s krycím roštem polymerbetonového šířky do 210 mm</t>
  </si>
  <si>
    <t>27</t>
  </si>
  <si>
    <t>59227220</t>
  </si>
  <si>
    <t>žlab odvodňovací z polymerbetonu bez spádu s můstkovým roštem litinovým š 100mm</t>
  </si>
  <si>
    <t>1332652006</t>
  </si>
  <si>
    <t>28</t>
  </si>
  <si>
    <t>966006132</t>
  </si>
  <si>
    <t>Odstranění značek dopravních nebo orientačních se sloupky s betonovými patkami</t>
  </si>
  <si>
    <t>-2024330552</t>
  </si>
  <si>
    <t>Odstranění dopravních nebo orientačních značek se sloupkem s uložením hmot na vzdálenost do 20 m nebo s naložením na dopravní prostředek, se zásypem jam a jeho zhutněním s betonovou patkou</t>
  </si>
  <si>
    <t>29</t>
  </si>
  <si>
    <t>966008221</t>
  </si>
  <si>
    <t>Bourání betonového nebo polymerbetonového odvodňovacího žlabu š do 200 mm</t>
  </si>
  <si>
    <t>-1848748717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</si>
  <si>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</si>
  <si>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14,5+10+26+12</t>
  </si>
  <si>
    <t>997</t>
  </si>
  <si>
    <t>Doprava suti a vybouraných hmot</t>
  </si>
  <si>
    <t>30</t>
  </si>
  <si>
    <t>997221551</t>
  </si>
  <si>
    <t>Vodorovná doprava suti ze sypkých materiálů do 1 km</t>
  </si>
  <si>
    <t>t</t>
  </si>
  <si>
    <t>994975477</t>
  </si>
  <si>
    <t>Vodorovná doprava suti bez naložení, ale se složením a s hrubým urovnáním ze sypkých materiálů, na vzdálenost do 1 km</t>
  </si>
  <si>
    <t>180,278-126,334</t>
  </si>
  <si>
    <t>31</t>
  </si>
  <si>
    <t>997221559</t>
  </si>
  <si>
    <t>Příplatek ZKD 1 km u vodorovné dopravy suti ze sypkých materiálů</t>
  </si>
  <si>
    <t>660764786</t>
  </si>
  <si>
    <t>Vodorovná doprava suti bez naložení, ale se složením a s hrubým urovnáním ze sypkých materiálů, na vzdálenost Příplatek k ceně za každý další započatý 1 km přes 1 km</t>
  </si>
  <si>
    <t>53,944*19 'Přepočtené koeficientem množství</t>
  </si>
  <si>
    <t>32</t>
  </si>
  <si>
    <t>997221561</t>
  </si>
  <si>
    <t>Vodorovná doprava suti z kusových materiálů do 1 km</t>
  </si>
  <si>
    <t>161957928</t>
  </si>
  <si>
    <t>Vodorovná doprava suti bez naložení, ale se složením a s hrubým urovnáním z kusových materiálů, na vzdálenost do 1 km</t>
  </si>
  <si>
    <t>44,09+56,25+0,164+25,83</t>
  </si>
  <si>
    <t>33</t>
  </si>
  <si>
    <t>997221569</t>
  </si>
  <si>
    <t>Příplatek ZKD 1 km u vodorovné dopravy suti z kusových materiálů</t>
  </si>
  <si>
    <t>4174784</t>
  </si>
  <si>
    <t>Vodorovná doprava suti bez naložení, ale se složením a s hrubým urovnáním z kusových materiálů, na vzdálenost Příplatek k ceně za každý další započatý 1 km přes 1 km</t>
  </si>
  <si>
    <t>126,334*19 'Přepočtené koeficientem množství</t>
  </si>
  <si>
    <t>34</t>
  </si>
  <si>
    <t>997221861</t>
  </si>
  <si>
    <t>Poplatek za uložení na recyklační skládce (skládkovné) stavebního odpadu z prostého betonu pod kódem 17 01 01</t>
  </si>
  <si>
    <t>-598030554</t>
  </si>
  <si>
    <t>Poplatek za uložení stavebního odpadu na recyklační skládce (skládkovné) z prostého betonu zatříděného do Katalogu odpadů pod kódem 17 01 01</t>
  </si>
  <si>
    <t>180,278-51,359</t>
  </si>
  <si>
    <t>35</t>
  </si>
  <si>
    <t>997221873</t>
  </si>
  <si>
    <t>Poplatek za uložení na recyklační skládce (skládkovné) stavebního odpadu zeminy a kamení zatříděného do Katalogu odpadů pod kódem 17 05 04</t>
  </si>
  <si>
    <t>-552092371</t>
  </si>
  <si>
    <t>Poplatek za uložení stavebního odpadu na recyklační skládce (skládkovné) zeminy a kamení zatříděného do Katalogu odpadů pod kódem 17 05 04</t>
  </si>
  <si>
    <t>51,359</t>
  </si>
  <si>
    <t>998</t>
  </si>
  <si>
    <t>Přesun hmot</t>
  </si>
  <si>
    <t>36</t>
  </si>
  <si>
    <t>998223011</t>
  </si>
  <si>
    <t>Přesun hmot pro pozemní komunikace s krytem dlážděným</t>
  </si>
  <si>
    <t>-1537913319</t>
  </si>
  <si>
    <t>Přesun hmot pro pozemní komunikace s krytem dlážděným dopravní vzdálenost do 200 m jakékoliv délky objektu</t>
  </si>
  <si>
    <t>PSV</t>
  </si>
  <si>
    <t>Práce a dodávky PSV</t>
  </si>
  <si>
    <t>711</t>
  </si>
  <si>
    <t>Izolace proti vodě, vlhkosti a plynům</t>
  </si>
  <si>
    <t>37</t>
  </si>
  <si>
    <t>711161274</t>
  </si>
  <si>
    <t>Provedení izolace proti zemní vlhkosti svislé z nopové fólie výška nopu do 20 mm</t>
  </si>
  <si>
    <t>-1544569850</t>
  </si>
  <si>
    <t>Provedení izolace proti zemní vlhkosti nopovou fólií na ploše svislé S výška nopu do 20 mm</t>
  </si>
  <si>
    <t>(14+15+14+17+12)*0,5</t>
  </si>
  <si>
    <t>38</t>
  </si>
  <si>
    <t>28323005</t>
  </si>
  <si>
    <t>fólie profilovaná (nopová) drenážní HDPE s výškou nopů 8mm</t>
  </si>
  <si>
    <t>-876109075</t>
  </si>
  <si>
    <t>36*1,221 'Přepočtené koeficientem množství</t>
  </si>
  <si>
    <t>39</t>
  </si>
  <si>
    <t>998711101</t>
  </si>
  <si>
    <t>Přesun hmot tonážní pro izolace proti vodě, vlhkosti a plynům v objektech v do 6 m</t>
  </si>
  <si>
    <t>-1908230036</t>
  </si>
  <si>
    <t>Přesun hmot pro izolace proti vodě, vlhkosti a plynům stanovený z hmotnosti přesunovaného materiálu vodorovná dopravní vzdálenost do 50 m základní v objektech výšky do 6 m</t>
  </si>
  <si>
    <t>40</t>
  </si>
  <si>
    <t>998711193</t>
  </si>
  <si>
    <t>Příplatek k přesunu hmot tonážnímu pro izolace proti vodě, vlhkosti a plynům za zvětšený přesun do 500 m</t>
  </si>
  <si>
    <t>-1607736637</t>
  </si>
  <si>
    <t>Přesun hmot pro izolace proti vodě, vlhkosti a plynům stanovený z hmotnosti přesunovaného materiálu vodorovná dopravní vzdálenost do 50 m Příplatek k cenám za zvětšený přesun přes vymezenou vodorovnou dopravní vzdálenost do 500 m</t>
  </si>
  <si>
    <t>02 - VRN</t>
  </si>
  <si>
    <t>VRN - Vedlejší rozpočtové náklady</t>
  </si>
  <si>
    <t xml:space="preserve">    VRN1 - Průzkumné, zeměměřičské a projektové práce</t>
  </si>
  <si>
    <t xml:space="preserve">    VRN7 - Provozní vlivy</t>
  </si>
  <si>
    <t>Vedlejší rozpočtové náklady</t>
  </si>
  <si>
    <t>VRN1</t>
  </si>
  <si>
    <t>Průzkumné, zeměměřičské a projektové práce</t>
  </si>
  <si>
    <t>012164000</t>
  </si>
  <si>
    <t>Vytyčení a zaměření inženýrských sítí</t>
  </si>
  <si>
    <t>kpl</t>
  </si>
  <si>
    <t>1024</t>
  </si>
  <si>
    <t>40700098</t>
  </si>
  <si>
    <t>1+1+1+1+1</t>
  </si>
  <si>
    <t>012434000</t>
  </si>
  <si>
    <t>Geodetická aktualizační dokumentace (GAD DTM)</t>
  </si>
  <si>
    <t>1585148662</t>
  </si>
  <si>
    <t>012444000</t>
  </si>
  <si>
    <t>Geodetické měření skutečného provedení stavby</t>
  </si>
  <si>
    <t>1034296781</t>
  </si>
  <si>
    <t>VRN7</t>
  </si>
  <si>
    <t>Provozní vlivy</t>
  </si>
  <si>
    <t>072103000</t>
  </si>
  <si>
    <t>Silniční provoz - projednání DIO a zajištění DIR</t>
  </si>
  <si>
    <t>475080645</t>
  </si>
  <si>
    <t>072203000</t>
  </si>
  <si>
    <t>Silniční provoz - zajištění DIO (dopravní značení)</t>
  </si>
  <si>
    <t>619599240</t>
  </si>
  <si>
    <t>SEZNAM FIGUR</t>
  </si>
  <si>
    <t>Výměra</t>
  </si>
  <si>
    <t>Použití figury:</t>
  </si>
  <si>
    <t>Odstraněné obruby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</si>
</sst>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5"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</xf>
    <xf numFmtId="0" fontId="0" fillId="0" borderId="0" xfId="0" applyProtection="1"/>
    <xf numFmtId="0" fontId="11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2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 applyProtection="1">
      <alignment horizontal="center" vertical="center"/>
    </xf>
    <xf numFmtId="0" fontId="18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5" borderId="6" xfId="0" applyFont="1" applyFill="1" applyBorder="1" applyAlignment="1" applyProtection="1">
      <alignment horizontal="center" vertical="center"/>
    </xf>
    <xf numFmtId="0" fontId="20" fillId="5" borderId="7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20" fillId="5" borderId="7" xfId="0" applyFont="1" applyFill="1" applyBorder="1" applyAlignment="1" applyProtection="1">
      <alignment horizontal="center" vertical="center"/>
    </xf>
    <xf numFmtId="0" fontId="20" fillId="5" borderId="7" xfId="0" applyFont="1" applyFill="1" applyBorder="1" applyAlignment="1" applyProtection="1">
      <alignment horizontal="right" vertical="center"/>
    </xf>
    <xf numFmtId="0" fontId="20" fillId="5" borderId="8" xfId="0" applyFont="1" applyFill="1" applyBorder="1" applyAlignment="1" applyProtection="1">
      <alignment horizontal="left" vertical="center"/>
    </xf>
    <xf numFmtId="0" fontId="20" fillId="5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0" fillId="5" borderId="0" xfId="0" applyFont="1" applyFill="1" applyAlignment="1" applyProtection="1">
      <alignment horizontal="left" vertical="center"/>
    </xf>
    <xf numFmtId="0" fontId="20" fillId="5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5" borderId="16" xfId="0" applyFont="1" applyFill="1" applyBorder="1" applyAlignment="1" applyProtection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2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3" borderId="14" xfId="0" applyFont="1" applyFill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 applyProtection="1">
      <alignment vertical="center"/>
    </xf>
    <xf numFmtId="0" fontId="35" fillId="3" borderId="14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 wrapText="1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37" fillId="0" borderId="16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/>
    </xf>
    <xf numFmtId="167" fontId="37" fillId="0" borderId="18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left" vertical="center" wrapText="1"/>
    </xf>
    <xf numFmtId="167" fontId="0" fillId="0" borderId="0" xfId="0" applyNumberFormat="1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112</xdr:row>
      <xdr:rowOff>0</xdr:rowOff>
    </xdr:from>
    <xdr:to>
      <xdr:col>9</xdr:col>
      <xdr:colOff>1215390</xdr:colOff>
      <xdr:row>116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362585</xdr:colOff>
      <xdr:row>105</xdr:row>
      <xdr:rowOff>0</xdr:rowOff>
    </xdr:from>
    <xdr:to>
      <xdr:col>9</xdr:col>
      <xdr:colOff>1215390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E14" sqref="E14:AJ14"/>
    </sheetView>
  </sheetViews>
  <sheetFormatPr defaultRowHeight="15"/>
  <cols>
    <col min="1" max="1" width="8.33203125" style="7" customWidth="1"/>
    <col min="2" max="2" width="1.6640625" style="7" customWidth="1"/>
    <col min="3" max="3" width="4.1640625" style="7" customWidth="1"/>
    <col min="4" max="33" width="2.6640625" style="7" customWidth="1"/>
    <col min="34" max="34" width="3.33203125" style="7" customWidth="1"/>
    <col min="35" max="35" width="31.6640625" style="7" customWidth="1"/>
    <col min="36" max="37" width="2.5" style="7" customWidth="1"/>
    <col min="38" max="38" width="8.33203125" style="7" customWidth="1"/>
    <col min="39" max="39" width="3.33203125" style="7" customWidth="1"/>
    <col min="40" max="40" width="13.33203125" style="7" customWidth="1"/>
    <col min="41" max="41" width="7.5" style="7" customWidth="1"/>
    <col min="42" max="42" width="4.1640625" style="7" customWidth="1"/>
    <col min="43" max="43" width="15.6640625" style="7" hidden="1" customWidth="1"/>
    <col min="44" max="44" width="13.6640625" style="7" customWidth="1"/>
    <col min="45" max="47" width="25.83203125" style="7" hidden="1" customWidth="1"/>
    <col min="48" max="49" width="21.6640625" style="7" hidden="1" customWidth="1"/>
    <col min="50" max="51" width="25" style="7" hidden="1" customWidth="1"/>
    <col min="52" max="52" width="21.6640625" style="7" hidden="1" customWidth="1"/>
    <col min="53" max="53" width="19.1640625" style="7" hidden="1" customWidth="1"/>
    <col min="54" max="54" width="25" style="7" hidden="1" customWidth="1"/>
    <col min="55" max="55" width="21.6640625" style="7" hidden="1" customWidth="1"/>
    <col min="56" max="56" width="19.1640625" style="7" hidden="1" customWidth="1"/>
    <col min="57" max="57" width="66.5" style="7" customWidth="1"/>
    <col min="58" max="70" width="9.33203125" style="7"/>
    <col min="71" max="91" width="9.33203125" style="7" hidden="1"/>
    <col min="92" max="16384" width="9.33203125" style="7"/>
  </cols>
  <sheetData>
    <row r="1" spans="1:74" ht="11.25">
      <c r="A1" s="6" t="s">
        <v>0</v>
      </c>
      <c r="AZ1" s="6" t="s">
        <v>1</v>
      </c>
      <c r="BA1" s="6" t="s">
        <v>2</v>
      </c>
      <c r="BB1" s="6" t="s">
        <v>1</v>
      </c>
      <c r="BT1" s="6" t="s">
        <v>3</v>
      </c>
      <c r="BU1" s="6" t="s">
        <v>3</v>
      </c>
      <c r="BV1" s="6" t="s">
        <v>4</v>
      </c>
    </row>
    <row r="2" spans="1:74" ht="36.950000000000003" customHeight="1">
      <c r="AR2" s="8" t="s">
        <v>5</v>
      </c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S2" s="10" t="s">
        <v>6</v>
      </c>
      <c r="BT2" s="10" t="s">
        <v>7</v>
      </c>
    </row>
    <row r="3" spans="1:74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ht="12" customHeight="1">
      <c r="B5" s="13"/>
      <c r="D5" s="17" t="s">
        <v>13</v>
      </c>
      <c r="K5" s="18" t="s">
        <v>14</v>
      </c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R5" s="13"/>
      <c r="BE5" s="19" t="s">
        <v>15</v>
      </c>
      <c r="BS5" s="10" t="s">
        <v>6</v>
      </c>
    </row>
    <row r="6" spans="1:74" ht="36.950000000000003" customHeight="1">
      <c r="B6" s="13"/>
      <c r="D6" s="20" t="s">
        <v>16</v>
      </c>
      <c r="K6" s="21" t="s">
        <v>17</v>
      </c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R6" s="13"/>
      <c r="BE6" s="22"/>
      <c r="BS6" s="10" t="s">
        <v>6</v>
      </c>
    </row>
    <row r="7" spans="1:74" ht="12" customHeight="1">
      <c r="B7" s="13"/>
      <c r="D7" s="23" t="s">
        <v>18</v>
      </c>
      <c r="K7" s="24" t="s">
        <v>1</v>
      </c>
      <c r="AK7" s="23" t="s">
        <v>19</v>
      </c>
      <c r="AN7" s="24" t="s">
        <v>1</v>
      </c>
      <c r="AR7" s="13"/>
      <c r="BE7" s="22"/>
      <c r="BS7" s="10" t="s">
        <v>6</v>
      </c>
    </row>
    <row r="8" spans="1:74" ht="12" customHeight="1">
      <c r="B8" s="13"/>
      <c r="D8" s="23" t="s">
        <v>20</v>
      </c>
      <c r="K8" s="24" t="s">
        <v>21</v>
      </c>
      <c r="AK8" s="23" t="s">
        <v>22</v>
      </c>
      <c r="AN8" s="25" t="s">
        <v>23</v>
      </c>
      <c r="AR8" s="13"/>
      <c r="BE8" s="22"/>
      <c r="BS8" s="10" t="s">
        <v>6</v>
      </c>
    </row>
    <row r="9" spans="1:74" ht="14.45" customHeight="1">
      <c r="B9" s="13"/>
      <c r="AR9" s="13"/>
      <c r="BE9" s="22"/>
      <c r="BS9" s="10" t="s">
        <v>6</v>
      </c>
    </row>
    <row r="10" spans="1:74" ht="12" customHeight="1">
      <c r="B10" s="13"/>
      <c r="D10" s="23" t="s">
        <v>24</v>
      </c>
      <c r="AK10" s="23" t="s">
        <v>25</v>
      </c>
      <c r="AN10" s="24" t="s">
        <v>26</v>
      </c>
      <c r="AR10" s="13"/>
      <c r="BE10" s="22"/>
      <c r="BS10" s="10" t="s">
        <v>6</v>
      </c>
    </row>
    <row r="11" spans="1:74" ht="18.399999999999999" customHeight="1">
      <c r="B11" s="13"/>
      <c r="E11" s="24" t="s">
        <v>27</v>
      </c>
      <c r="AK11" s="23" t="s">
        <v>28</v>
      </c>
      <c r="AN11" s="24" t="s">
        <v>1</v>
      </c>
      <c r="AR11" s="13"/>
      <c r="BE11" s="22"/>
      <c r="BS11" s="10" t="s">
        <v>6</v>
      </c>
    </row>
    <row r="12" spans="1:74" ht="6.95" customHeight="1">
      <c r="B12" s="13"/>
      <c r="AR12" s="13"/>
      <c r="BE12" s="22"/>
      <c r="BS12" s="10" t="s">
        <v>6</v>
      </c>
    </row>
    <row r="13" spans="1:74" ht="12" customHeight="1">
      <c r="B13" s="13"/>
      <c r="D13" s="23" t="s">
        <v>29</v>
      </c>
      <c r="AK13" s="23" t="s">
        <v>25</v>
      </c>
      <c r="AN13" s="1" t="s">
        <v>30</v>
      </c>
      <c r="AR13" s="13"/>
      <c r="BE13" s="22"/>
      <c r="BS13" s="10" t="s">
        <v>6</v>
      </c>
    </row>
    <row r="14" spans="1:74" ht="12.75">
      <c r="B14" s="13"/>
      <c r="E14" s="5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23" t="s">
        <v>28</v>
      </c>
      <c r="AN14" s="1" t="s">
        <v>30</v>
      </c>
      <c r="AR14" s="13"/>
      <c r="BE14" s="22"/>
      <c r="BS14" s="10" t="s">
        <v>6</v>
      </c>
    </row>
    <row r="15" spans="1:74" ht="6.95" customHeight="1">
      <c r="B15" s="13"/>
      <c r="AR15" s="13"/>
      <c r="BE15" s="22"/>
      <c r="BS15" s="10" t="s">
        <v>3</v>
      </c>
    </row>
    <row r="16" spans="1:74" ht="12" customHeight="1">
      <c r="B16" s="13"/>
      <c r="D16" s="23" t="s">
        <v>31</v>
      </c>
      <c r="AK16" s="23" t="s">
        <v>25</v>
      </c>
      <c r="AN16" s="24" t="s">
        <v>1</v>
      </c>
      <c r="AR16" s="13"/>
      <c r="BE16" s="22"/>
      <c r="BS16" s="10" t="s">
        <v>3</v>
      </c>
    </row>
    <row r="17" spans="1:71" ht="18.399999999999999" customHeight="1">
      <c r="B17" s="13"/>
      <c r="E17" s="24" t="s">
        <v>32</v>
      </c>
      <c r="AK17" s="23" t="s">
        <v>28</v>
      </c>
      <c r="AN17" s="24" t="s">
        <v>1</v>
      </c>
      <c r="AR17" s="13"/>
      <c r="BE17" s="22"/>
      <c r="BS17" s="10" t="s">
        <v>33</v>
      </c>
    </row>
    <row r="18" spans="1:71" ht="6.95" customHeight="1">
      <c r="B18" s="13"/>
      <c r="AR18" s="13"/>
      <c r="BE18" s="22"/>
      <c r="BS18" s="10" t="s">
        <v>6</v>
      </c>
    </row>
    <row r="19" spans="1:71" ht="12" customHeight="1">
      <c r="B19" s="13"/>
      <c r="D19" s="23" t="s">
        <v>34</v>
      </c>
      <c r="AK19" s="23" t="s">
        <v>25</v>
      </c>
      <c r="AN19" s="24" t="s">
        <v>1</v>
      </c>
      <c r="AR19" s="13"/>
      <c r="BE19" s="22"/>
      <c r="BS19" s="10" t="s">
        <v>6</v>
      </c>
    </row>
    <row r="20" spans="1:71" ht="18.399999999999999" customHeight="1">
      <c r="B20" s="13"/>
      <c r="E20" s="24" t="s">
        <v>32</v>
      </c>
      <c r="AK20" s="23" t="s">
        <v>28</v>
      </c>
      <c r="AN20" s="24" t="s">
        <v>1</v>
      </c>
      <c r="AR20" s="13"/>
      <c r="BE20" s="22"/>
      <c r="BS20" s="10" t="s">
        <v>33</v>
      </c>
    </row>
    <row r="21" spans="1:71" ht="6.95" customHeight="1">
      <c r="B21" s="13"/>
      <c r="AR21" s="13"/>
      <c r="BE21" s="22"/>
    </row>
    <row r="22" spans="1:71" ht="12" customHeight="1">
      <c r="B22" s="13"/>
      <c r="D22" s="23" t="s">
        <v>35</v>
      </c>
      <c r="AR22" s="13"/>
      <c r="BE22" s="22"/>
    </row>
    <row r="23" spans="1:71" ht="16.5" customHeight="1">
      <c r="B23" s="13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3"/>
      <c r="BE23" s="22"/>
    </row>
    <row r="24" spans="1:71" ht="6.95" customHeight="1">
      <c r="B24" s="13"/>
      <c r="AR24" s="13"/>
      <c r="BE24" s="22"/>
    </row>
    <row r="25" spans="1:71" ht="6.95" customHeight="1">
      <c r="B25" s="13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3"/>
      <c r="BE25" s="22"/>
    </row>
    <row r="26" spans="1:71" s="34" customFormat="1" ht="25.9" customHeight="1">
      <c r="A26" s="28"/>
      <c r="B26" s="29"/>
      <c r="C26" s="28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0</v>
      </c>
      <c r="AL26" s="33"/>
      <c r="AM26" s="33"/>
      <c r="AN26" s="33"/>
      <c r="AO26" s="33"/>
      <c r="AP26" s="28"/>
      <c r="AQ26" s="28"/>
      <c r="AR26" s="29"/>
      <c r="BE26" s="22"/>
    </row>
    <row r="27" spans="1:71" s="34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2"/>
    </row>
    <row r="28" spans="1:71" s="34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5" t="s">
        <v>37</v>
      </c>
      <c r="M28" s="35"/>
      <c r="N28" s="35"/>
      <c r="O28" s="35"/>
      <c r="P28" s="35"/>
      <c r="Q28" s="28"/>
      <c r="R28" s="28"/>
      <c r="S28" s="28"/>
      <c r="T28" s="28"/>
      <c r="U28" s="28"/>
      <c r="V28" s="28"/>
      <c r="W28" s="35" t="s">
        <v>38</v>
      </c>
      <c r="X28" s="35"/>
      <c r="Y28" s="35"/>
      <c r="Z28" s="35"/>
      <c r="AA28" s="35"/>
      <c r="AB28" s="35"/>
      <c r="AC28" s="35"/>
      <c r="AD28" s="35"/>
      <c r="AE28" s="35"/>
      <c r="AF28" s="28"/>
      <c r="AG28" s="28"/>
      <c r="AH28" s="28"/>
      <c r="AI28" s="28"/>
      <c r="AJ28" s="28"/>
      <c r="AK28" s="35" t="s">
        <v>39</v>
      </c>
      <c r="AL28" s="35"/>
      <c r="AM28" s="35"/>
      <c r="AN28" s="35"/>
      <c r="AO28" s="35"/>
      <c r="AP28" s="28"/>
      <c r="AQ28" s="28"/>
      <c r="AR28" s="29"/>
      <c r="BE28" s="22"/>
    </row>
    <row r="29" spans="1:71" s="36" customFormat="1" ht="14.45" customHeight="1">
      <c r="B29" s="37"/>
      <c r="D29" s="23" t="s">
        <v>40</v>
      </c>
      <c r="F29" s="23" t="s">
        <v>41</v>
      </c>
      <c r="L29" s="38">
        <v>0.21</v>
      </c>
      <c r="M29" s="39"/>
      <c r="N29" s="39"/>
      <c r="O29" s="39"/>
      <c r="P29" s="39"/>
      <c r="W29" s="40">
        <f>ROUND(AZ94, 2)</f>
        <v>0</v>
      </c>
      <c r="X29" s="39"/>
      <c r="Y29" s="39"/>
      <c r="Z29" s="39"/>
      <c r="AA29" s="39"/>
      <c r="AB29" s="39"/>
      <c r="AC29" s="39"/>
      <c r="AD29" s="39"/>
      <c r="AE29" s="39"/>
      <c r="AK29" s="40">
        <f>ROUND(AV94, 2)</f>
        <v>0</v>
      </c>
      <c r="AL29" s="39"/>
      <c r="AM29" s="39"/>
      <c r="AN29" s="39"/>
      <c r="AO29" s="39"/>
      <c r="AR29" s="37"/>
      <c r="BE29" s="41"/>
    </row>
    <row r="30" spans="1:71" s="36" customFormat="1" ht="14.45" customHeight="1">
      <c r="B30" s="37"/>
      <c r="F30" s="23" t="s">
        <v>42</v>
      </c>
      <c r="L30" s="38">
        <v>0.12</v>
      </c>
      <c r="M30" s="39"/>
      <c r="N30" s="39"/>
      <c r="O30" s="39"/>
      <c r="P30" s="39"/>
      <c r="W30" s="40">
        <f>ROUND(BA94, 2)</f>
        <v>0</v>
      </c>
      <c r="X30" s="39"/>
      <c r="Y30" s="39"/>
      <c r="Z30" s="39"/>
      <c r="AA30" s="39"/>
      <c r="AB30" s="39"/>
      <c r="AC30" s="39"/>
      <c r="AD30" s="39"/>
      <c r="AE30" s="39"/>
      <c r="AK30" s="40">
        <f>ROUND(AW94, 2)</f>
        <v>0</v>
      </c>
      <c r="AL30" s="39"/>
      <c r="AM30" s="39"/>
      <c r="AN30" s="39"/>
      <c r="AO30" s="39"/>
      <c r="AR30" s="37"/>
      <c r="BE30" s="41"/>
    </row>
    <row r="31" spans="1:71" s="36" customFormat="1" ht="14.45" hidden="1" customHeight="1">
      <c r="B31" s="37"/>
      <c r="F31" s="23" t="s">
        <v>43</v>
      </c>
      <c r="L31" s="38">
        <v>0.21</v>
      </c>
      <c r="M31" s="39"/>
      <c r="N31" s="39"/>
      <c r="O31" s="39"/>
      <c r="P31" s="39"/>
      <c r="W31" s="40">
        <f>ROUND(BB94, 2)</f>
        <v>0</v>
      </c>
      <c r="X31" s="39"/>
      <c r="Y31" s="39"/>
      <c r="Z31" s="39"/>
      <c r="AA31" s="39"/>
      <c r="AB31" s="39"/>
      <c r="AC31" s="39"/>
      <c r="AD31" s="39"/>
      <c r="AE31" s="39"/>
      <c r="AK31" s="40">
        <v>0</v>
      </c>
      <c r="AL31" s="39"/>
      <c r="AM31" s="39"/>
      <c r="AN31" s="39"/>
      <c r="AO31" s="39"/>
      <c r="AR31" s="37"/>
      <c r="BE31" s="41"/>
    </row>
    <row r="32" spans="1:71" s="36" customFormat="1" ht="14.45" hidden="1" customHeight="1">
      <c r="B32" s="37"/>
      <c r="F32" s="23" t="s">
        <v>44</v>
      </c>
      <c r="L32" s="38">
        <v>0.12</v>
      </c>
      <c r="M32" s="39"/>
      <c r="N32" s="39"/>
      <c r="O32" s="39"/>
      <c r="P32" s="39"/>
      <c r="W32" s="40">
        <f>ROUND(BC94, 2)</f>
        <v>0</v>
      </c>
      <c r="X32" s="39"/>
      <c r="Y32" s="39"/>
      <c r="Z32" s="39"/>
      <c r="AA32" s="39"/>
      <c r="AB32" s="39"/>
      <c r="AC32" s="39"/>
      <c r="AD32" s="39"/>
      <c r="AE32" s="39"/>
      <c r="AK32" s="40">
        <v>0</v>
      </c>
      <c r="AL32" s="39"/>
      <c r="AM32" s="39"/>
      <c r="AN32" s="39"/>
      <c r="AO32" s="39"/>
      <c r="AR32" s="37"/>
      <c r="BE32" s="41"/>
    </row>
    <row r="33" spans="1:57" s="36" customFormat="1" ht="14.45" hidden="1" customHeight="1">
      <c r="B33" s="37"/>
      <c r="F33" s="23" t="s">
        <v>45</v>
      </c>
      <c r="L33" s="38">
        <v>0</v>
      </c>
      <c r="M33" s="39"/>
      <c r="N33" s="39"/>
      <c r="O33" s="39"/>
      <c r="P33" s="39"/>
      <c r="W33" s="40">
        <f>ROUND(BD94, 2)</f>
        <v>0</v>
      </c>
      <c r="X33" s="39"/>
      <c r="Y33" s="39"/>
      <c r="Z33" s="39"/>
      <c r="AA33" s="39"/>
      <c r="AB33" s="39"/>
      <c r="AC33" s="39"/>
      <c r="AD33" s="39"/>
      <c r="AE33" s="39"/>
      <c r="AK33" s="40">
        <v>0</v>
      </c>
      <c r="AL33" s="39"/>
      <c r="AM33" s="39"/>
      <c r="AN33" s="39"/>
      <c r="AO33" s="39"/>
      <c r="AR33" s="37"/>
      <c r="BE33" s="41"/>
    </row>
    <row r="34" spans="1:57" s="34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2"/>
    </row>
    <row r="35" spans="1:57" s="34" customFormat="1" ht="25.9" customHeight="1">
      <c r="A35" s="28"/>
      <c r="B35" s="29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46" t="s">
        <v>48</v>
      </c>
      <c r="Y35" s="47"/>
      <c r="Z35" s="47"/>
      <c r="AA35" s="47"/>
      <c r="AB35" s="47"/>
      <c r="AC35" s="44"/>
      <c r="AD35" s="44"/>
      <c r="AE35" s="44"/>
      <c r="AF35" s="44"/>
      <c r="AG35" s="44"/>
      <c r="AH35" s="44"/>
      <c r="AI35" s="44"/>
      <c r="AJ35" s="44"/>
      <c r="AK35" s="48">
        <f>SUM(AK26:AK33)</f>
        <v>0</v>
      </c>
      <c r="AL35" s="47"/>
      <c r="AM35" s="47"/>
      <c r="AN35" s="47"/>
      <c r="AO35" s="49"/>
      <c r="AP35" s="42"/>
      <c r="AQ35" s="42"/>
      <c r="AR35" s="29"/>
      <c r="BE35" s="28"/>
    </row>
    <row r="36" spans="1:57" s="34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34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ht="14.45" customHeight="1">
      <c r="B38" s="13"/>
      <c r="AR38" s="13"/>
    </row>
    <row r="39" spans="1:57" ht="14.45" customHeight="1">
      <c r="B39" s="13"/>
      <c r="AR39" s="13"/>
    </row>
    <row r="40" spans="1:57" ht="14.45" customHeight="1">
      <c r="B40" s="13"/>
      <c r="AR40" s="13"/>
    </row>
    <row r="41" spans="1:57" ht="14.45" customHeight="1">
      <c r="B41" s="13"/>
      <c r="AR41" s="13"/>
    </row>
    <row r="42" spans="1:57" ht="14.45" customHeight="1">
      <c r="B42" s="13"/>
      <c r="AR42" s="13"/>
    </row>
    <row r="43" spans="1:57" ht="14.45" customHeight="1">
      <c r="B43" s="13"/>
      <c r="AR43" s="13"/>
    </row>
    <row r="44" spans="1:57" ht="14.45" customHeight="1">
      <c r="B44" s="13"/>
      <c r="AR44" s="13"/>
    </row>
    <row r="45" spans="1:57" ht="14.45" customHeight="1">
      <c r="B45" s="13"/>
      <c r="AR45" s="13"/>
    </row>
    <row r="46" spans="1:57" ht="14.45" customHeight="1">
      <c r="B46" s="13"/>
      <c r="AR46" s="13"/>
    </row>
    <row r="47" spans="1:57" ht="14.45" customHeight="1">
      <c r="B47" s="13"/>
      <c r="AR47" s="13"/>
    </row>
    <row r="48" spans="1:57" ht="14.45" customHeight="1">
      <c r="B48" s="13"/>
      <c r="AR48" s="13"/>
    </row>
    <row r="49" spans="1:57" s="34" customFormat="1" ht="14.45" customHeight="1">
      <c r="B49" s="50"/>
      <c r="D49" s="51" t="s">
        <v>49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50</v>
      </c>
      <c r="AI49" s="52"/>
      <c r="AJ49" s="52"/>
      <c r="AK49" s="52"/>
      <c r="AL49" s="52"/>
      <c r="AM49" s="52"/>
      <c r="AN49" s="52"/>
      <c r="AO49" s="52"/>
      <c r="AR49" s="50"/>
    </row>
    <row r="50" spans="1:57" ht="11.25">
      <c r="B50" s="13"/>
      <c r="AR50" s="13"/>
    </row>
    <row r="51" spans="1:57" ht="11.25">
      <c r="B51" s="13"/>
      <c r="AR51" s="13"/>
    </row>
    <row r="52" spans="1:57" ht="11.25">
      <c r="B52" s="13"/>
      <c r="AR52" s="13"/>
    </row>
    <row r="53" spans="1:57" ht="11.25">
      <c r="B53" s="13"/>
      <c r="AR53" s="13"/>
    </row>
    <row r="54" spans="1:57" ht="11.25">
      <c r="B54" s="13"/>
      <c r="AR54" s="13"/>
    </row>
    <row r="55" spans="1:57" ht="11.25">
      <c r="B55" s="13"/>
      <c r="AR55" s="13"/>
    </row>
    <row r="56" spans="1:57" ht="11.25">
      <c r="B56" s="13"/>
      <c r="AR56" s="13"/>
    </row>
    <row r="57" spans="1:57" ht="11.25">
      <c r="B57" s="13"/>
      <c r="AR57" s="13"/>
    </row>
    <row r="58" spans="1:57" ht="11.25">
      <c r="B58" s="13"/>
      <c r="AR58" s="13"/>
    </row>
    <row r="59" spans="1:57" ht="11.25">
      <c r="B59" s="13"/>
      <c r="AR59" s="13"/>
    </row>
    <row r="60" spans="1:57" s="34" customFormat="1" ht="12.75">
      <c r="A60" s="28"/>
      <c r="B60" s="29"/>
      <c r="C60" s="28"/>
      <c r="D60" s="53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53" t="s">
        <v>52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53" t="s">
        <v>51</v>
      </c>
      <c r="AI60" s="31"/>
      <c r="AJ60" s="31"/>
      <c r="AK60" s="31"/>
      <c r="AL60" s="31"/>
      <c r="AM60" s="53" t="s">
        <v>52</v>
      </c>
      <c r="AN60" s="31"/>
      <c r="AO60" s="31"/>
      <c r="AP60" s="28"/>
      <c r="AQ60" s="28"/>
      <c r="AR60" s="29"/>
      <c r="BE60" s="28"/>
    </row>
    <row r="61" spans="1:57" ht="11.25">
      <c r="B61" s="13"/>
      <c r="AR61" s="13"/>
    </row>
    <row r="62" spans="1:57" ht="11.25">
      <c r="B62" s="13"/>
      <c r="AR62" s="13"/>
    </row>
    <row r="63" spans="1:57" ht="11.25">
      <c r="B63" s="13"/>
      <c r="AR63" s="13"/>
    </row>
    <row r="64" spans="1:57" s="34" customFormat="1" ht="12.75">
      <c r="A64" s="28"/>
      <c r="B64" s="29"/>
      <c r="C64" s="28"/>
      <c r="D64" s="51" t="s">
        <v>53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1" t="s">
        <v>54</v>
      </c>
      <c r="AI64" s="54"/>
      <c r="AJ64" s="54"/>
      <c r="AK64" s="54"/>
      <c r="AL64" s="54"/>
      <c r="AM64" s="54"/>
      <c r="AN64" s="54"/>
      <c r="AO64" s="54"/>
      <c r="AP64" s="28"/>
      <c r="AQ64" s="28"/>
      <c r="AR64" s="29"/>
      <c r="BE64" s="28"/>
    </row>
    <row r="65" spans="1:57" ht="11.25">
      <c r="B65" s="13"/>
      <c r="AR65" s="13"/>
    </row>
    <row r="66" spans="1:57" ht="11.25">
      <c r="B66" s="13"/>
      <c r="AR66" s="13"/>
    </row>
    <row r="67" spans="1:57" ht="11.25">
      <c r="B67" s="13"/>
      <c r="AR67" s="13"/>
    </row>
    <row r="68" spans="1:57" ht="11.25">
      <c r="B68" s="13"/>
      <c r="AR68" s="13"/>
    </row>
    <row r="69" spans="1:57" ht="11.25">
      <c r="B69" s="13"/>
      <c r="AR69" s="13"/>
    </row>
    <row r="70" spans="1:57" ht="11.25">
      <c r="B70" s="13"/>
      <c r="AR70" s="13"/>
    </row>
    <row r="71" spans="1:57" ht="11.25">
      <c r="B71" s="13"/>
      <c r="AR71" s="13"/>
    </row>
    <row r="72" spans="1:57" ht="11.25">
      <c r="B72" s="13"/>
      <c r="AR72" s="13"/>
    </row>
    <row r="73" spans="1:57" ht="11.25">
      <c r="B73" s="13"/>
      <c r="AR73" s="13"/>
    </row>
    <row r="74" spans="1:57" ht="11.25">
      <c r="B74" s="13"/>
      <c r="AR74" s="13"/>
    </row>
    <row r="75" spans="1:57" s="34" customFormat="1" ht="12.75">
      <c r="A75" s="28"/>
      <c r="B75" s="29"/>
      <c r="C75" s="28"/>
      <c r="D75" s="53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53" t="s">
        <v>52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53" t="s">
        <v>51</v>
      </c>
      <c r="AI75" s="31"/>
      <c r="AJ75" s="31"/>
      <c r="AK75" s="31"/>
      <c r="AL75" s="31"/>
      <c r="AM75" s="53" t="s">
        <v>52</v>
      </c>
      <c r="AN75" s="31"/>
      <c r="AO75" s="31"/>
      <c r="AP75" s="28"/>
      <c r="AQ75" s="28"/>
      <c r="AR75" s="29"/>
      <c r="BE75" s="28"/>
    </row>
    <row r="76" spans="1:57" s="34" customFormat="1" ht="11.25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34" customFormat="1" ht="6.95" customHeight="1">
      <c r="A77" s="2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29"/>
      <c r="BE77" s="28"/>
    </row>
    <row r="81" spans="1:91" s="34" customFormat="1" ht="6.95" customHeight="1">
      <c r="A81" s="2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29"/>
      <c r="BE81" s="28"/>
    </row>
    <row r="82" spans="1:91" s="34" customFormat="1" ht="24.95" customHeight="1">
      <c r="A82" s="28"/>
      <c r="B82" s="29"/>
      <c r="C82" s="14" t="s">
        <v>55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34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59" customFormat="1" ht="12" customHeight="1">
      <c r="B84" s="60"/>
      <c r="C84" s="23" t="s">
        <v>13</v>
      </c>
      <c r="L84" s="59" t="str">
        <f>K5</f>
        <v>250911</v>
      </c>
      <c r="AR84" s="60"/>
    </row>
    <row r="85" spans="1:91" s="61" customFormat="1" ht="36.950000000000003" customHeight="1">
      <c r="B85" s="62"/>
      <c r="C85" s="63" t="s">
        <v>16</v>
      </c>
      <c r="L85" s="64" t="str">
        <f>K6</f>
        <v>Oprava chodníku v ul. Nová, Odry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R85" s="62"/>
    </row>
    <row r="86" spans="1:91" s="34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34" customFormat="1" ht="12" customHeight="1">
      <c r="A87" s="28"/>
      <c r="B87" s="29"/>
      <c r="C87" s="23" t="s">
        <v>20</v>
      </c>
      <c r="D87" s="28"/>
      <c r="E87" s="28"/>
      <c r="F87" s="28"/>
      <c r="G87" s="28"/>
      <c r="H87" s="28"/>
      <c r="I87" s="28"/>
      <c r="J87" s="28"/>
      <c r="K87" s="28"/>
      <c r="L87" s="66" t="str">
        <f>IF(K8="","",K8)</f>
        <v>Odry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3" t="s">
        <v>22</v>
      </c>
      <c r="AJ87" s="28"/>
      <c r="AK87" s="28"/>
      <c r="AL87" s="28"/>
      <c r="AM87" s="67" t="str">
        <f>IF(AN8= "","",AN8)</f>
        <v>12. 9. 2025</v>
      </c>
      <c r="AN87" s="67"/>
      <c r="AO87" s="28"/>
      <c r="AP87" s="28"/>
      <c r="AQ87" s="28"/>
      <c r="AR87" s="29"/>
      <c r="BE87" s="28"/>
    </row>
    <row r="88" spans="1:91" s="34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34" customFormat="1" ht="15.2" customHeight="1">
      <c r="A89" s="28"/>
      <c r="B89" s="29"/>
      <c r="C89" s="23" t="s">
        <v>24</v>
      </c>
      <c r="D89" s="28"/>
      <c r="E89" s="28"/>
      <c r="F89" s="28"/>
      <c r="G89" s="28"/>
      <c r="H89" s="28"/>
      <c r="I89" s="28"/>
      <c r="J89" s="28"/>
      <c r="K89" s="28"/>
      <c r="L89" s="59" t="str">
        <f>IF(E11= "","",E11)</f>
        <v>Město Odry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3" t="s">
        <v>31</v>
      </c>
      <c r="AJ89" s="28"/>
      <c r="AK89" s="28"/>
      <c r="AL89" s="28"/>
      <c r="AM89" s="68" t="str">
        <f>IF(E17="","",E17)</f>
        <v xml:space="preserve"> </v>
      </c>
      <c r="AN89" s="69"/>
      <c r="AO89" s="69"/>
      <c r="AP89" s="69"/>
      <c r="AQ89" s="28"/>
      <c r="AR89" s="29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28"/>
    </row>
    <row r="90" spans="1:91" s="34" customFormat="1" ht="15.2" customHeight="1">
      <c r="A90" s="28"/>
      <c r="B90" s="29"/>
      <c r="C90" s="23" t="s">
        <v>29</v>
      </c>
      <c r="D90" s="28"/>
      <c r="E90" s="28"/>
      <c r="F90" s="28"/>
      <c r="G90" s="28"/>
      <c r="H90" s="28"/>
      <c r="I90" s="28"/>
      <c r="J90" s="28"/>
      <c r="K90" s="28"/>
      <c r="L90" s="59">
        <f>IF(E14= "Vyplň údaj","",E14)</f>
        <v>0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3" t="s">
        <v>34</v>
      </c>
      <c r="AJ90" s="28"/>
      <c r="AK90" s="28"/>
      <c r="AL90" s="28"/>
      <c r="AM90" s="68" t="str">
        <f>IF(E20="","",E20)</f>
        <v xml:space="preserve"> </v>
      </c>
      <c r="AN90" s="69"/>
      <c r="AO90" s="69"/>
      <c r="AP90" s="69"/>
      <c r="AQ90" s="28"/>
      <c r="AR90" s="29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28"/>
    </row>
    <row r="91" spans="1:91" s="34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28"/>
    </row>
    <row r="92" spans="1:91" s="34" customFormat="1" ht="29.25" customHeight="1">
      <c r="A92" s="28"/>
      <c r="B92" s="29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29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28"/>
    </row>
    <row r="93" spans="1:91" s="34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28"/>
    </row>
    <row r="94" spans="1:91" s="91" customFormat="1" ht="32.450000000000003" customHeight="1">
      <c r="B94" s="92"/>
      <c r="C94" s="93" t="s">
        <v>74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ROUND(SUM(AG95:AG96),2)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ROUND(SUM(AS95:AS96),2)</f>
        <v>0</v>
      </c>
      <c r="AT94" s="99">
        <f>ROUND(SUM(AV94:AW94),2)</f>
        <v>0</v>
      </c>
      <c r="AU94" s="100">
        <f>ROUND(SUM(AU95:AU96),5)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ROUND(SUM(AZ95:AZ96),2)</f>
        <v>0</v>
      </c>
      <c r="BA94" s="99">
        <f>ROUND(SUM(BA95:BA96),2)</f>
        <v>0</v>
      </c>
      <c r="BB94" s="99">
        <f>ROUND(SUM(BB95:BB96),2)</f>
        <v>0</v>
      </c>
      <c r="BC94" s="99">
        <f>ROUND(SUM(BC95:BC96),2)</f>
        <v>0</v>
      </c>
      <c r="BD94" s="101">
        <f>ROUND(SUM(BD95:BD96),2)</f>
        <v>0</v>
      </c>
      <c r="BS94" s="102" t="s">
        <v>75</v>
      </c>
      <c r="BT94" s="102" t="s">
        <v>76</v>
      </c>
      <c r="BU94" s="103" t="s">
        <v>77</v>
      </c>
      <c r="BV94" s="102" t="s">
        <v>78</v>
      </c>
      <c r="BW94" s="102" t="s">
        <v>4</v>
      </c>
      <c r="BX94" s="102" t="s">
        <v>79</v>
      </c>
      <c r="CL94" s="102" t="s">
        <v>1</v>
      </c>
    </row>
    <row r="95" spans="1:91" s="116" customFormat="1" ht="16.5" customHeight="1">
      <c r="A95" s="104" t="s">
        <v>80</v>
      </c>
      <c r="B95" s="105"/>
      <c r="C95" s="106"/>
      <c r="D95" s="107" t="s">
        <v>81</v>
      </c>
      <c r="E95" s="107"/>
      <c r="F95" s="107"/>
      <c r="G95" s="107"/>
      <c r="H95" s="107"/>
      <c r="I95" s="108"/>
      <c r="J95" s="107" t="s">
        <v>82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'01 - Stavba opravy chodníku'!J30</f>
        <v>0</v>
      </c>
      <c r="AH95" s="110"/>
      <c r="AI95" s="110"/>
      <c r="AJ95" s="110"/>
      <c r="AK95" s="110"/>
      <c r="AL95" s="110"/>
      <c r="AM95" s="110"/>
      <c r="AN95" s="109">
        <f>SUM(AG95,AT95)</f>
        <v>0</v>
      </c>
      <c r="AO95" s="110"/>
      <c r="AP95" s="110"/>
      <c r="AQ95" s="111" t="s">
        <v>83</v>
      </c>
      <c r="AR95" s="105"/>
      <c r="AS95" s="112">
        <v>0</v>
      </c>
      <c r="AT95" s="113">
        <f>ROUND(SUM(AV95:AW95),2)</f>
        <v>0</v>
      </c>
      <c r="AU95" s="114">
        <f>'01 - Stavba opravy chodníku'!P126</f>
        <v>0</v>
      </c>
      <c r="AV95" s="113">
        <f>'01 - Stavba opravy chodníku'!J33</f>
        <v>0</v>
      </c>
      <c r="AW95" s="113">
        <f>'01 - Stavba opravy chodníku'!J34</f>
        <v>0</v>
      </c>
      <c r="AX95" s="113">
        <f>'01 - Stavba opravy chodníku'!J35</f>
        <v>0</v>
      </c>
      <c r="AY95" s="113">
        <f>'01 - Stavba opravy chodníku'!J36</f>
        <v>0</v>
      </c>
      <c r="AZ95" s="113">
        <f>'01 - Stavba opravy chodníku'!F33</f>
        <v>0</v>
      </c>
      <c r="BA95" s="113">
        <f>'01 - Stavba opravy chodníku'!F34</f>
        <v>0</v>
      </c>
      <c r="BB95" s="113">
        <f>'01 - Stavba opravy chodníku'!F35</f>
        <v>0</v>
      </c>
      <c r="BC95" s="113">
        <f>'01 - Stavba opravy chodníku'!F36</f>
        <v>0</v>
      </c>
      <c r="BD95" s="115">
        <f>'01 - Stavba opravy chodníku'!F37</f>
        <v>0</v>
      </c>
      <c r="BT95" s="117" t="s">
        <v>84</v>
      </c>
      <c r="BV95" s="117" t="s">
        <v>78</v>
      </c>
      <c r="BW95" s="117" t="s">
        <v>85</v>
      </c>
      <c r="BX95" s="117" t="s">
        <v>4</v>
      </c>
      <c r="CL95" s="117" t="s">
        <v>1</v>
      </c>
      <c r="CM95" s="117" t="s">
        <v>86</v>
      </c>
    </row>
    <row r="96" spans="1:91" s="116" customFormat="1" ht="16.5" customHeight="1">
      <c r="A96" s="104" t="s">
        <v>80</v>
      </c>
      <c r="B96" s="105"/>
      <c r="C96" s="106"/>
      <c r="D96" s="107" t="s">
        <v>87</v>
      </c>
      <c r="E96" s="107"/>
      <c r="F96" s="107"/>
      <c r="G96" s="107"/>
      <c r="H96" s="107"/>
      <c r="I96" s="108"/>
      <c r="J96" s="107" t="s">
        <v>88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'02 - VRN'!J30</f>
        <v>0</v>
      </c>
      <c r="AH96" s="110"/>
      <c r="AI96" s="110"/>
      <c r="AJ96" s="110"/>
      <c r="AK96" s="110"/>
      <c r="AL96" s="110"/>
      <c r="AM96" s="110"/>
      <c r="AN96" s="109">
        <f>SUM(AG96,AT96)</f>
        <v>0</v>
      </c>
      <c r="AO96" s="110"/>
      <c r="AP96" s="110"/>
      <c r="AQ96" s="111" t="s">
        <v>89</v>
      </c>
      <c r="AR96" s="105"/>
      <c r="AS96" s="118">
        <v>0</v>
      </c>
      <c r="AT96" s="119">
        <f>ROUND(SUM(AV96:AW96),2)</f>
        <v>0</v>
      </c>
      <c r="AU96" s="120">
        <f>'02 - VRN'!P119</f>
        <v>0</v>
      </c>
      <c r="AV96" s="119">
        <f>'02 - VRN'!J33</f>
        <v>0</v>
      </c>
      <c r="AW96" s="119">
        <f>'02 - VRN'!J34</f>
        <v>0</v>
      </c>
      <c r="AX96" s="119">
        <f>'02 - VRN'!J35</f>
        <v>0</v>
      </c>
      <c r="AY96" s="119">
        <f>'02 - VRN'!J36</f>
        <v>0</v>
      </c>
      <c r="AZ96" s="119">
        <f>'02 - VRN'!F33</f>
        <v>0</v>
      </c>
      <c r="BA96" s="119">
        <f>'02 - VRN'!F34</f>
        <v>0</v>
      </c>
      <c r="BB96" s="119">
        <f>'02 - VRN'!F35</f>
        <v>0</v>
      </c>
      <c r="BC96" s="119">
        <f>'02 - VRN'!F36</f>
        <v>0</v>
      </c>
      <c r="BD96" s="121">
        <f>'02 - VRN'!F37</f>
        <v>0</v>
      </c>
      <c r="BT96" s="117" t="s">
        <v>84</v>
      </c>
      <c r="BV96" s="117" t="s">
        <v>78</v>
      </c>
      <c r="BW96" s="117" t="s">
        <v>90</v>
      </c>
      <c r="BX96" s="117" t="s">
        <v>4</v>
      </c>
      <c r="CL96" s="117" t="s">
        <v>1</v>
      </c>
      <c r="CM96" s="117" t="s">
        <v>86</v>
      </c>
    </row>
    <row r="97" spans="1:57" s="34" customFormat="1" ht="30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34" customFormat="1" ht="6.95" customHeight="1">
      <c r="A98" s="28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sheetProtection password="EF63" sheet="1" objects="1" scenarios="1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tavba opravy chodníku'!C2" display="/"/>
    <hyperlink ref="A96" location="'02 - VRN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3"/>
  <sheetViews>
    <sheetView showGridLines="0" workbookViewId="0">
      <selection activeCell="I251" sqref="I251"/>
    </sheetView>
  </sheetViews>
  <sheetFormatPr defaultRowHeight="15"/>
  <cols>
    <col min="1" max="1" width="8.33203125" style="7" customWidth="1"/>
    <col min="2" max="2" width="1.1640625" style="7" customWidth="1"/>
    <col min="3" max="3" width="4.1640625" style="7" customWidth="1"/>
    <col min="4" max="4" width="4.33203125" style="7" customWidth="1"/>
    <col min="5" max="5" width="17.1640625" style="7" customWidth="1"/>
    <col min="6" max="6" width="50.83203125" style="7" customWidth="1"/>
    <col min="7" max="7" width="7.5" style="7" customWidth="1"/>
    <col min="8" max="8" width="14" style="7" customWidth="1"/>
    <col min="9" max="9" width="15.83203125" style="7" customWidth="1"/>
    <col min="10" max="11" width="22.33203125" style="7" customWidth="1"/>
    <col min="12" max="12" width="9.33203125" style="7" customWidth="1"/>
    <col min="13" max="13" width="10.83203125" style="7" hidden="1" customWidth="1"/>
    <col min="14" max="14" width="9.33203125" style="7" hidden="1"/>
    <col min="15" max="20" width="14.1640625" style="7" hidden="1" customWidth="1"/>
    <col min="21" max="21" width="16.33203125" style="7" hidden="1" customWidth="1"/>
    <col min="22" max="22" width="12.33203125" style="7" customWidth="1"/>
    <col min="23" max="23" width="16.33203125" style="7" customWidth="1"/>
    <col min="24" max="24" width="12.33203125" style="7" customWidth="1"/>
    <col min="25" max="25" width="15" style="7" customWidth="1"/>
    <col min="26" max="26" width="11" style="7" customWidth="1"/>
    <col min="27" max="27" width="15" style="7" customWidth="1"/>
    <col min="28" max="28" width="16.33203125" style="7" customWidth="1"/>
    <col min="29" max="29" width="11" style="7" customWidth="1"/>
    <col min="30" max="30" width="15" style="7" customWidth="1"/>
    <col min="31" max="31" width="16.33203125" style="7" customWidth="1"/>
    <col min="32" max="43" width="9.33203125" style="7"/>
    <col min="44" max="65" width="9.33203125" style="7" hidden="1"/>
    <col min="66" max="16384" width="9.33203125" style="7"/>
  </cols>
  <sheetData>
    <row r="2" spans="1:56" ht="36.950000000000003" customHeight="1">
      <c r="L2" s="8" t="s">
        <v>5</v>
      </c>
      <c r="M2" s="9"/>
      <c r="N2" s="9"/>
      <c r="O2" s="9"/>
      <c r="P2" s="9"/>
      <c r="Q2" s="9"/>
      <c r="R2" s="9"/>
      <c r="S2" s="9"/>
      <c r="T2" s="9"/>
      <c r="U2" s="9"/>
      <c r="V2" s="9"/>
      <c r="AT2" s="10" t="s">
        <v>85</v>
      </c>
      <c r="AZ2" s="123" t="s">
        <v>91</v>
      </c>
      <c r="BA2" s="123" t="s">
        <v>92</v>
      </c>
      <c r="BB2" s="123" t="s">
        <v>1</v>
      </c>
      <c r="BC2" s="123" t="s">
        <v>93</v>
      </c>
      <c r="BD2" s="123" t="s">
        <v>86</v>
      </c>
    </row>
    <row r="3" spans="1:56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86</v>
      </c>
      <c r="AZ3" s="123" t="s">
        <v>94</v>
      </c>
      <c r="BA3" s="123" t="s">
        <v>95</v>
      </c>
      <c r="BB3" s="123" t="s">
        <v>1</v>
      </c>
      <c r="BC3" s="123" t="s">
        <v>96</v>
      </c>
      <c r="BD3" s="123" t="s">
        <v>86</v>
      </c>
    </row>
    <row r="4" spans="1:56" ht="24.95" customHeight="1">
      <c r="B4" s="13"/>
      <c r="D4" s="14" t="s">
        <v>97</v>
      </c>
      <c r="L4" s="13"/>
      <c r="M4" s="124" t="s">
        <v>10</v>
      </c>
      <c r="AT4" s="10" t="s">
        <v>3</v>
      </c>
    </row>
    <row r="5" spans="1:56" ht="6.95" customHeight="1">
      <c r="B5" s="13"/>
      <c r="L5" s="13"/>
    </row>
    <row r="6" spans="1:56" ht="12" customHeight="1">
      <c r="B6" s="13"/>
      <c r="D6" s="23" t="s">
        <v>16</v>
      </c>
      <c r="L6" s="13"/>
    </row>
    <row r="7" spans="1:56" ht="16.5" customHeight="1">
      <c r="B7" s="13"/>
      <c r="E7" s="125" t="str">
        <f>'Rekapitulace stavby'!K6</f>
        <v>Oprava chodníku v ul. Nová, Odry</v>
      </c>
      <c r="F7" s="126"/>
      <c r="G7" s="126"/>
      <c r="H7" s="126"/>
      <c r="L7" s="13"/>
    </row>
    <row r="8" spans="1:56" s="34" customFormat="1" ht="12" customHeight="1">
      <c r="A8" s="28"/>
      <c r="B8" s="29"/>
      <c r="C8" s="28"/>
      <c r="D8" s="23" t="s">
        <v>98</v>
      </c>
      <c r="E8" s="28"/>
      <c r="F8" s="28"/>
      <c r="G8" s="28"/>
      <c r="H8" s="28"/>
      <c r="I8" s="28"/>
      <c r="J8" s="28"/>
      <c r="K8" s="28"/>
      <c r="L8" s="50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56" s="34" customFormat="1" ht="16.5" customHeight="1">
      <c r="A9" s="28"/>
      <c r="B9" s="29"/>
      <c r="C9" s="28"/>
      <c r="D9" s="28"/>
      <c r="E9" s="64" t="s">
        <v>99</v>
      </c>
      <c r="F9" s="127"/>
      <c r="G9" s="127"/>
      <c r="H9" s="127"/>
      <c r="I9" s="28"/>
      <c r="J9" s="28"/>
      <c r="K9" s="28"/>
      <c r="L9" s="50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56" s="34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50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56" s="34" customFormat="1" ht="12" customHeight="1">
      <c r="A11" s="28"/>
      <c r="B11" s="29"/>
      <c r="C11" s="28"/>
      <c r="D11" s="23" t="s">
        <v>18</v>
      </c>
      <c r="E11" s="28"/>
      <c r="F11" s="24" t="s">
        <v>1</v>
      </c>
      <c r="G11" s="28"/>
      <c r="H11" s="28"/>
      <c r="I11" s="23" t="s">
        <v>19</v>
      </c>
      <c r="J11" s="24" t="s">
        <v>1</v>
      </c>
      <c r="K11" s="28"/>
      <c r="L11" s="50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56" s="34" customFormat="1" ht="12" customHeight="1">
      <c r="A12" s="28"/>
      <c r="B12" s="29"/>
      <c r="C12" s="28"/>
      <c r="D12" s="23" t="s">
        <v>20</v>
      </c>
      <c r="E12" s="28"/>
      <c r="F12" s="24" t="s">
        <v>21</v>
      </c>
      <c r="G12" s="28"/>
      <c r="H12" s="28"/>
      <c r="I12" s="23" t="s">
        <v>22</v>
      </c>
      <c r="J12" s="128" t="str">
        <f>'Rekapitulace stavby'!AN8</f>
        <v>12. 9. 2025</v>
      </c>
      <c r="K12" s="28"/>
      <c r="L12" s="50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56" s="34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5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56" s="34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4" t="s">
        <v>26</v>
      </c>
      <c r="K14" s="28"/>
      <c r="L14" s="50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56" s="34" customFormat="1" ht="18" customHeight="1">
      <c r="A15" s="28"/>
      <c r="B15" s="29"/>
      <c r="C15" s="28"/>
      <c r="D15" s="28"/>
      <c r="E15" s="24" t="s">
        <v>27</v>
      </c>
      <c r="F15" s="28"/>
      <c r="G15" s="28"/>
      <c r="H15" s="28"/>
      <c r="I15" s="23" t="s">
        <v>28</v>
      </c>
      <c r="J15" s="24" t="s">
        <v>1</v>
      </c>
      <c r="K15" s="28"/>
      <c r="L15" s="50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56" s="34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50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34" customFormat="1" ht="12" customHeight="1">
      <c r="A17" s="28"/>
      <c r="B17" s="29"/>
      <c r="C17" s="28"/>
      <c r="D17" s="23" t="s">
        <v>29</v>
      </c>
      <c r="E17" s="28"/>
      <c r="F17" s="28"/>
      <c r="G17" s="28"/>
      <c r="H17" s="28"/>
      <c r="I17" s="23" t="s">
        <v>25</v>
      </c>
      <c r="J17" s="25" t="str">
        <f>'Rekapitulace stavby'!AN13</f>
        <v>Vyplň údaj</v>
      </c>
      <c r="K17" s="28"/>
      <c r="L17" s="50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34" customFormat="1" ht="18" customHeight="1">
      <c r="A18" s="28"/>
      <c r="B18" s="29"/>
      <c r="C18" s="28"/>
      <c r="D18" s="28"/>
      <c r="E18" s="129">
        <f>'Rekapitulace stavby'!E14</f>
        <v>0</v>
      </c>
      <c r="F18" s="18"/>
      <c r="G18" s="18"/>
      <c r="H18" s="18"/>
      <c r="I18" s="23" t="s">
        <v>28</v>
      </c>
      <c r="J18" s="25" t="str">
        <f>'Rekapitulace stavby'!AN14</f>
        <v>Vyplň údaj</v>
      </c>
      <c r="K18" s="28"/>
      <c r="L18" s="50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34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50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34" customFormat="1" ht="12" customHeight="1">
      <c r="A20" s="28"/>
      <c r="B20" s="29"/>
      <c r="C20" s="28"/>
      <c r="D20" s="23" t="s">
        <v>31</v>
      </c>
      <c r="E20" s="28"/>
      <c r="F20" s="28"/>
      <c r="G20" s="28"/>
      <c r="H20" s="28"/>
      <c r="I20" s="23" t="s">
        <v>25</v>
      </c>
      <c r="J20" s="24" t="str">
        <f>IF('Rekapitulace stavby'!AN16="","",'Rekapitulace stavby'!AN16)</f>
        <v/>
      </c>
      <c r="K20" s="28"/>
      <c r="L20" s="50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34" customFormat="1" ht="18" customHeight="1">
      <c r="A21" s="28"/>
      <c r="B21" s="29"/>
      <c r="C21" s="28"/>
      <c r="D21" s="28"/>
      <c r="E21" s="24" t="str">
        <f>IF('Rekapitulace stavby'!E17="","",'Rekapitulace stavby'!E17)</f>
        <v xml:space="preserve"> </v>
      </c>
      <c r="F21" s="28"/>
      <c r="G21" s="28"/>
      <c r="H21" s="28"/>
      <c r="I21" s="23" t="s">
        <v>28</v>
      </c>
      <c r="J21" s="24" t="str">
        <f>IF('Rekapitulace stavby'!AN17="","",'Rekapitulace stavby'!AN17)</f>
        <v/>
      </c>
      <c r="K21" s="28"/>
      <c r="L21" s="50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34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50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34" customFormat="1" ht="12" customHeight="1">
      <c r="A23" s="28"/>
      <c r="B23" s="29"/>
      <c r="C23" s="28"/>
      <c r="D23" s="23" t="s">
        <v>34</v>
      </c>
      <c r="E23" s="28"/>
      <c r="F23" s="28"/>
      <c r="G23" s="28"/>
      <c r="H23" s="28"/>
      <c r="I23" s="23" t="s">
        <v>25</v>
      </c>
      <c r="J23" s="24" t="str">
        <f>IF('Rekapitulace stavby'!AN19="","",'Rekapitulace stavby'!AN19)</f>
        <v/>
      </c>
      <c r="K23" s="28"/>
      <c r="L23" s="50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34" customFormat="1" ht="18" customHeight="1">
      <c r="A24" s="28"/>
      <c r="B24" s="29"/>
      <c r="C24" s="28"/>
      <c r="D24" s="28"/>
      <c r="E24" s="24" t="str">
        <f>IF('Rekapitulace stavby'!E20="","",'Rekapitulace stavby'!E20)</f>
        <v xml:space="preserve"> </v>
      </c>
      <c r="F24" s="28"/>
      <c r="G24" s="28"/>
      <c r="H24" s="28"/>
      <c r="I24" s="23" t="s">
        <v>28</v>
      </c>
      <c r="J24" s="24" t="str">
        <f>IF('Rekapitulace stavby'!AN20="","",'Rekapitulace stavby'!AN20)</f>
        <v/>
      </c>
      <c r="K24" s="28"/>
      <c r="L24" s="50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34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50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34" customFormat="1" ht="12" customHeight="1">
      <c r="A26" s="28"/>
      <c r="B26" s="29"/>
      <c r="C26" s="28"/>
      <c r="D26" s="23" t="s">
        <v>35</v>
      </c>
      <c r="E26" s="28"/>
      <c r="F26" s="28"/>
      <c r="G26" s="28"/>
      <c r="H26" s="28"/>
      <c r="I26" s="28"/>
      <c r="J26" s="28"/>
      <c r="K26" s="28"/>
      <c r="L26" s="50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133" customFormat="1" ht="16.5" customHeight="1">
      <c r="A27" s="130"/>
      <c r="B27" s="131"/>
      <c r="C27" s="130"/>
      <c r="D27" s="130"/>
      <c r="E27" s="26" t="s">
        <v>1</v>
      </c>
      <c r="F27" s="26"/>
      <c r="G27" s="26"/>
      <c r="H27" s="26"/>
      <c r="I27" s="223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pans="1:31" s="34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50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34" customFormat="1" ht="6.95" customHeight="1">
      <c r="A29" s="28"/>
      <c r="B29" s="29"/>
      <c r="C29" s="28"/>
      <c r="D29" s="89"/>
      <c r="E29" s="89"/>
      <c r="F29" s="89"/>
      <c r="G29" s="89"/>
      <c r="H29" s="89"/>
      <c r="I29" s="89"/>
      <c r="J29" s="89"/>
      <c r="K29" s="89"/>
      <c r="L29" s="50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34" customFormat="1" ht="25.35" customHeight="1">
      <c r="A30" s="28"/>
      <c r="B30" s="29"/>
      <c r="C30" s="28"/>
      <c r="D30" s="134" t="s">
        <v>36</v>
      </c>
      <c r="E30" s="28"/>
      <c r="F30" s="28"/>
      <c r="G30" s="28"/>
      <c r="H30" s="28"/>
      <c r="I30" s="28"/>
      <c r="J30" s="135">
        <f>ROUND(J126, 2)</f>
        <v>0</v>
      </c>
      <c r="K30" s="28"/>
      <c r="L30" s="50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34" customFormat="1" ht="6.95" customHeight="1">
      <c r="A31" s="28"/>
      <c r="B31" s="29"/>
      <c r="C31" s="28"/>
      <c r="D31" s="89"/>
      <c r="E31" s="89"/>
      <c r="F31" s="89"/>
      <c r="G31" s="89"/>
      <c r="H31" s="89"/>
      <c r="I31" s="89"/>
      <c r="J31" s="89"/>
      <c r="K31" s="89"/>
      <c r="L31" s="50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34" customFormat="1" ht="14.45" customHeight="1">
      <c r="A32" s="28"/>
      <c r="B32" s="29"/>
      <c r="C32" s="28"/>
      <c r="D32" s="28"/>
      <c r="E32" s="28"/>
      <c r="F32" s="136" t="s">
        <v>38</v>
      </c>
      <c r="G32" s="28"/>
      <c r="H32" s="28"/>
      <c r="I32" s="136" t="s">
        <v>37</v>
      </c>
      <c r="J32" s="136" t="s">
        <v>39</v>
      </c>
      <c r="K32" s="28"/>
      <c r="L32" s="50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34" customFormat="1" ht="14.45" customHeight="1">
      <c r="A33" s="28"/>
      <c r="B33" s="29"/>
      <c r="C33" s="28"/>
      <c r="D33" s="137" t="s">
        <v>40</v>
      </c>
      <c r="E33" s="23" t="s">
        <v>41</v>
      </c>
      <c r="F33" s="138">
        <f>ROUND((SUM(BE126:BE252)),  2)</f>
        <v>0</v>
      </c>
      <c r="G33" s="28"/>
      <c r="H33" s="28"/>
      <c r="I33" s="139">
        <v>0.21</v>
      </c>
      <c r="J33" s="138">
        <f>ROUND(((SUM(BE126:BE252))*I33),  2)</f>
        <v>0</v>
      </c>
      <c r="K33" s="28"/>
      <c r="L33" s="50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34" customFormat="1" ht="14.45" customHeight="1">
      <c r="A34" s="28"/>
      <c r="B34" s="29"/>
      <c r="C34" s="28"/>
      <c r="D34" s="28"/>
      <c r="E34" s="23" t="s">
        <v>42</v>
      </c>
      <c r="F34" s="138">
        <f>ROUND((SUM(BF126:BF252)),  2)</f>
        <v>0</v>
      </c>
      <c r="G34" s="28"/>
      <c r="H34" s="28"/>
      <c r="I34" s="139">
        <v>0.12</v>
      </c>
      <c r="J34" s="138">
        <f>ROUND(((SUM(BF126:BF252))*I34),  2)</f>
        <v>0</v>
      </c>
      <c r="K34" s="28"/>
      <c r="L34" s="50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34" customFormat="1" ht="14.45" hidden="1" customHeight="1">
      <c r="A35" s="28"/>
      <c r="B35" s="29"/>
      <c r="C35" s="28"/>
      <c r="D35" s="28"/>
      <c r="E35" s="23" t="s">
        <v>43</v>
      </c>
      <c r="F35" s="138">
        <f>ROUND((SUM(BG126:BG252)),  2)</f>
        <v>0</v>
      </c>
      <c r="G35" s="28"/>
      <c r="H35" s="28"/>
      <c r="I35" s="139">
        <v>0.21</v>
      </c>
      <c r="J35" s="138">
        <f>0</f>
        <v>0</v>
      </c>
      <c r="K35" s="28"/>
      <c r="L35" s="50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34" customFormat="1" ht="14.45" hidden="1" customHeight="1">
      <c r="A36" s="28"/>
      <c r="B36" s="29"/>
      <c r="C36" s="28"/>
      <c r="D36" s="28"/>
      <c r="E36" s="23" t="s">
        <v>44</v>
      </c>
      <c r="F36" s="138">
        <f>ROUND((SUM(BH126:BH252)),  2)</f>
        <v>0</v>
      </c>
      <c r="G36" s="28"/>
      <c r="H36" s="28"/>
      <c r="I36" s="139">
        <v>0.12</v>
      </c>
      <c r="J36" s="138">
        <f>0</f>
        <v>0</v>
      </c>
      <c r="K36" s="28"/>
      <c r="L36" s="50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34" customFormat="1" ht="14.45" hidden="1" customHeight="1">
      <c r="A37" s="28"/>
      <c r="B37" s="29"/>
      <c r="C37" s="28"/>
      <c r="D37" s="28"/>
      <c r="E37" s="23" t="s">
        <v>45</v>
      </c>
      <c r="F37" s="138">
        <f>ROUND((SUM(BI126:BI252)),  2)</f>
        <v>0</v>
      </c>
      <c r="G37" s="28"/>
      <c r="H37" s="28"/>
      <c r="I37" s="139">
        <v>0</v>
      </c>
      <c r="J37" s="138">
        <f>0</f>
        <v>0</v>
      </c>
      <c r="K37" s="28"/>
      <c r="L37" s="50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34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50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34" customFormat="1" ht="25.35" customHeight="1">
      <c r="A39" s="28"/>
      <c r="B39" s="29"/>
      <c r="C39" s="140"/>
      <c r="D39" s="141" t="s">
        <v>46</v>
      </c>
      <c r="E39" s="80"/>
      <c r="F39" s="80"/>
      <c r="G39" s="142" t="s">
        <v>47</v>
      </c>
      <c r="H39" s="143" t="s">
        <v>48</v>
      </c>
      <c r="I39" s="80"/>
      <c r="J39" s="144">
        <f>SUM(J30:J37)</f>
        <v>0</v>
      </c>
      <c r="K39" s="145"/>
      <c r="L39" s="50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34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50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ht="14.45" customHeight="1">
      <c r="B41" s="13"/>
      <c r="L41" s="13"/>
    </row>
    <row r="42" spans="1:31" ht="14.45" customHeight="1">
      <c r="B42" s="13"/>
      <c r="L42" s="13"/>
    </row>
    <row r="43" spans="1:31" ht="14.45" customHeight="1">
      <c r="B43" s="13"/>
      <c r="L43" s="13"/>
    </row>
    <row r="44" spans="1:31" ht="14.45" customHeight="1">
      <c r="B44" s="13"/>
      <c r="L44" s="13"/>
    </row>
    <row r="45" spans="1:31" ht="14.45" customHeight="1">
      <c r="B45" s="13"/>
      <c r="L45" s="13"/>
    </row>
    <row r="46" spans="1:31" ht="14.45" customHeight="1">
      <c r="B46" s="13"/>
      <c r="L46" s="13"/>
    </row>
    <row r="47" spans="1:31" ht="14.45" customHeight="1">
      <c r="B47" s="13"/>
      <c r="L47" s="13"/>
    </row>
    <row r="48" spans="1:31" ht="14.45" customHeight="1">
      <c r="B48" s="13"/>
      <c r="L48" s="13"/>
    </row>
    <row r="49" spans="1:31" ht="14.45" customHeight="1">
      <c r="B49" s="13"/>
      <c r="L49" s="13"/>
    </row>
    <row r="50" spans="1:31" s="34" customFormat="1" ht="14.45" customHeight="1">
      <c r="B50" s="50"/>
      <c r="D50" s="51" t="s">
        <v>49</v>
      </c>
      <c r="E50" s="52"/>
      <c r="F50" s="52"/>
      <c r="G50" s="51" t="s">
        <v>50</v>
      </c>
      <c r="H50" s="52"/>
      <c r="I50" s="52"/>
      <c r="J50" s="52"/>
      <c r="K50" s="52"/>
      <c r="L50" s="50"/>
    </row>
    <row r="51" spans="1:31" ht="11.25">
      <c r="B51" s="13"/>
      <c r="L51" s="13"/>
    </row>
    <row r="52" spans="1:31" ht="11.25">
      <c r="B52" s="13"/>
      <c r="L52" s="13"/>
    </row>
    <row r="53" spans="1:31" ht="11.25">
      <c r="B53" s="13"/>
      <c r="L53" s="13"/>
    </row>
    <row r="54" spans="1:31" ht="11.25">
      <c r="B54" s="13"/>
      <c r="L54" s="13"/>
    </row>
    <row r="55" spans="1:31" ht="11.25">
      <c r="B55" s="13"/>
      <c r="L55" s="13"/>
    </row>
    <row r="56" spans="1:31" ht="11.25">
      <c r="B56" s="13"/>
      <c r="L56" s="13"/>
    </row>
    <row r="57" spans="1:31" ht="11.25">
      <c r="B57" s="13"/>
      <c r="L57" s="13"/>
    </row>
    <row r="58" spans="1:31" ht="11.25">
      <c r="B58" s="13"/>
      <c r="L58" s="13"/>
    </row>
    <row r="59" spans="1:31" ht="11.25">
      <c r="B59" s="13"/>
      <c r="L59" s="13"/>
    </row>
    <row r="60" spans="1:31" ht="11.25">
      <c r="B60" s="13"/>
      <c r="L60" s="13"/>
    </row>
    <row r="61" spans="1:31" s="34" customFormat="1" ht="12.75">
      <c r="A61" s="28"/>
      <c r="B61" s="29"/>
      <c r="C61" s="28"/>
      <c r="D61" s="53" t="s">
        <v>51</v>
      </c>
      <c r="E61" s="31"/>
      <c r="F61" s="146" t="s">
        <v>52</v>
      </c>
      <c r="G61" s="53" t="s">
        <v>51</v>
      </c>
      <c r="H61" s="31"/>
      <c r="I61" s="31"/>
      <c r="J61" s="147" t="s">
        <v>52</v>
      </c>
      <c r="K61" s="31"/>
      <c r="L61" s="50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3"/>
      <c r="L62" s="13"/>
    </row>
    <row r="63" spans="1:31" ht="11.25">
      <c r="B63" s="13"/>
      <c r="L63" s="13"/>
    </row>
    <row r="64" spans="1:31" ht="11.25">
      <c r="B64" s="13"/>
      <c r="L64" s="13"/>
    </row>
    <row r="65" spans="1:31" s="34" customFormat="1" ht="12.75">
      <c r="A65" s="28"/>
      <c r="B65" s="29"/>
      <c r="C65" s="28"/>
      <c r="D65" s="51" t="s">
        <v>53</v>
      </c>
      <c r="E65" s="54"/>
      <c r="F65" s="54"/>
      <c r="G65" s="51" t="s">
        <v>54</v>
      </c>
      <c r="H65" s="54"/>
      <c r="I65" s="54"/>
      <c r="J65" s="54"/>
      <c r="K65" s="54"/>
      <c r="L65" s="50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3"/>
      <c r="L66" s="13"/>
    </row>
    <row r="67" spans="1:31" ht="11.25">
      <c r="B67" s="13"/>
      <c r="L67" s="13"/>
    </row>
    <row r="68" spans="1:31" ht="11.25">
      <c r="B68" s="13"/>
      <c r="L68" s="13"/>
    </row>
    <row r="69" spans="1:31" ht="11.25">
      <c r="B69" s="13"/>
      <c r="L69" s="13"/>
    </row>
    <row r="70" spans="1:31" ht="11.25">
      <c r="B70" s="13"/>
      <c r="L70" s="13"/>
    </row>
    <row r="71" spans="1:31" ht="11.25">
      <c r="B71" s="13"/>
      <c r="L71" s="13"/>
    </row>
    <row r="72" spans="1:31" ht="11.25">
      <c r="B72" s="13"/>
      <c r="L72" s="13"/>
    </row>
    <row r="73" spans="1:31" ht="11.25">
      <c r="B73" s="13"/>
      <c r="L73" s="13"/>
    </row>
    <row r="74" spans="1:31" ht="11.25">
      <c r="B74" s="13"/>
      <c r="L74" s="13"/>
    </row>
    <row r="75" spans="1:31" ht="11.25">
      <c r="B75" s="13"/>
      <c r="L75" s="13"/>
    </row>
    <row r="76" spans="1:31" s="34" customFormat="1" ht="12.75">
      <c r="A76" s="28"/>
      <c r="B76" s="29"/>
      <c r="C76" s="28"/>
      <c r="D76" s="53" t="s">
        <v>51</v>
      </c>
      <c r="E76" s="31"/>
      <c r="F76" s="146" t="s">
        <v>52</v>
      </c>
      <c r="G76" s="53" t="s">
        <v>51</v>
      </c>
      <c r="H76" s="31"/>
      <c r="I76" s="31"/>
      <c r="J76" s="147" t="s">
        <v>52</v>
      </c>
      <c r="K76" s="31"/>
      <c r="L76" s="50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34" customFormat="1" ht="14.45" customHeight="1">
      <c r="A77" s="2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0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34" customFormat="1" ht="6.95" customHeight="1">
      <c r="A81" s="2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0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34" customFormat="1" ht="24.95" customHeight="1">
      <c r="A82" s="28"/>
      <c r="B82" s="29"/>
      <c r="C82" s="14" t="s">
        <v>100</v>
      </c>
      <c r="D82" s="28"/>
      <c r="E82" s="28"/>
      <c r="F82" s="28"/>
      <c r="G82" s="28"/>
      <c r="H82" s="28"/>
      <c r="I82" s="28"/>
      <c r="J82" s="28"/>
      <c r="K82" s="28"/>
      <c r="L82" s="50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34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50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34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50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34" customFormat="1" ht="16.5" customHeight="1">
      <c r="A85" s="28"/>
      <c r="B85" s="29"/>
      <c r="C85" s="28"/>
      <c r="D85" s="28"/>
      <c r="E85" s="125" t="str">
        <f>E7</f>
        <v>Oprava chodníku v ul. Nová, Odry</v>
      </c>
      <c r="F85" s="126"/>
      <c r="G85" s="126"/>
      <c r="H85" s="126"/>
      <c r="I85" s="28"/>
      <c r="J85" s="28"/>
      <c r="K85" s="28"/>
      <c r="L85" s="50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34" customFormat="1" ht="12" customHeight="1">
      <c r="A86" s="28"/>
      <c r="B86" s="29"/>
      <c r="C86" s="23" t="s">
        <v>98</v>
      </c>
      <c r="D86" s="28"/>
      <c r="E86" s="28"/>
      <c r="F86" s="28"/>
      <c r="G86" s="28"/>
      <c r="H86" s="28"/>
      <c r="I86" s="28"/>
      <c r="J86" s="28"/>
      <c r="K86" s="28"/>
      <c r="L86" s="50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34" customFormat="1" ht="16.5" customHeight="1">
      <c r="A87" s="28"/>
      <c r="B87" s="29"/>
      <c r="C87" s="28"/>
      <c r="D87" s="28"/>
      <c r="E87" s="64" t="str">
        <f>E9</f>
        <v>01 - Stavba opravy chodníku</v>
      </c>
      <c r="F87" s="127"/>
      <c r="G87" s="127"/>
      <c r="H87" s="127"/>
      <c r="I87" s="28"/>
      <c r="J87" s="28"/>
      <c r="K87" s="28"/>
      <c r="L87" s="50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34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50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34" customFormat="1" ht="12" customHeight="1">
      <c r="A89" s="28"/>
      <c r="B89" s="29"/>
      <c r="C89" s="23" t="s">
        <v>20</v>
      </c>
      <c r="D89" s="28"/>
      <c r="E89" s="28"/>
      <c r="F89" s="24" t="str">
        <f>F12</f>
        <v>Odry</v>
      </c>
      <c r="G89" s="28"/>
      <c r="H89" s="28"/>
      <c r="I89" s="23" t="s">
        <v>22</v>
      </c>
      <c r="J89" s="128" t="str">
        <f>IF(J12="","",J12)</f>
        <v>12. 9. 2025</v>
      </c>
      <c r="K89" s="28"/>
      <c r="L89" s="50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34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50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34" customFormat="1" ht="15.2" customHeight="1">
      <c r="A91" s="28"/>
      <c r="B91" s="29"/>
      <c r="C91" s="23" t="s">
        <v>24</v>
      </c>
      <c r="D91" s="28"/>
      <c r="E91" s="28"/>
      <c r="F91" s="24" t="str">
        <f>E15</f>
        <v>Město Odry</v>
      </c>
      <c r="G91" s="28"/>
      <c r="H91" s="28"/>
      <c r="I91" s="23" t="s">
        <v>31</v>
      </c>
      <c r="J91" s="148" t="str">
        <f>E21</f>
        <v xml:space="preserve"> </v>
      </c>
      <c r="K91" s="28"/>
      <c r="L91" s="50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34" customFormat="1" ht="15.2" customHeight="1">
      <c r="A92" s="28"/>
      <c r="B92" s="29"/>
      <c r="C92" s="23" t="s">
        <v>29</v>
      </c>
      <c r="D92" s="28"/>
      <c r="E92" s="28"/>
      <c r="F92" s="24">
        <f>IF(E18="","",E18)</f>
        <v>0</v>
      </c>
      <c r="G92" s="28"/>
      <c r="H92" s="28"/>
      <c r="I92" s="23" t="s">
        <v>34</v>
      </c>
      <c r="J92" s="148" t="str">
        <f>E24</f>
        <v xml:space="preserve"> </v>
      </c>
      <c r="K92" s="28"/>
      <c r="L92" s="50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34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50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34" customFormat="1" ht="29.25" customHeight="1">
      <c r="A94" s="28"/>
      <c r="B94" s="29"/>
      <c r="C94" s="149" t="s">
        <v>101</v>
      </c>
      <c r="D94" s="140"/>
      <c r="E94" s="140"/>
      <c r="F94" s="140"/>
      <c r="G94" s="140"/>
      <c r="H94" s="140"/>
      <c r="I94" s="140"/>
      <c r="J94" s="150" t="s">
        <v>102</v>
      </c>
      <c r="K94" s="140"/>
      <c r="L94" s="50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34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50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34" customFormat="1" ht="22.9" customHeight="1">
      <c r="A96" s="28"/>
      <c r="B96" s="29"/>
      <c r="C96" s="151" t="s">
        <v>103</v>
      </c>
      <c r="D96" s="28"/>
      <c r="E96" s="28"/>
      <c r="F96" s="28"/>
      <c r="G96" s="28"/>
      <c r="H96" s="28"/>
      <c r="I96" s="28"/>
      <c r="J96" s="135">
        <f>J126</f>
        <v>0</v>
      </c>
      <c r="K96" s="28"/>
      <c r="L96" s="50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0" t="s">
        <v>104</v>
      </c>
    </row>
    <row r="97" spans="1:31" s="152" customFormat="1" ht="24.95" customHeight="1">
      <c r="B97" s="153"/>
      <c r="D97" s="154" t="s">
        <v>105</v>
      </c>
      <c r="E97" s="155"/>
      <c r="F97" s="155"/>
      <c r="G97" s="155"/>
      <c r="H97" s="155"/>
      <c r="I97" s="155"/>
      <c r="J97" s="156">
        <f>J127</f>
        <v>0</v>
      </c>
      <c r="L97" s="153"/>
    </row>
    <row r="98" spans="1:31" s="157" customFormat="1" ht="19.899999999999999" customHeight="1">
      <c r="B98" s="158"/>
      <c r="D98" s="159" t="s">
        <v>106</v>
      </c>
      <c r="E98" s="160"/>
      <c r="F98" s="160"/>
      <c r="G98" s="160"/>
      <c r="H98" s="160"/>
      <c r="I98" s="160"/>
      <c r="J98" s="161">
        <f>J128</f>
        <v>0</v>
      </c>
      <c r="L98" s="158"/>
    </row>
    <row r="99" spans="1:31" s="157" customFormat="1" ht="19.899999999999999" customHeight="1">
      <c r="B99" s="158"/>
      <c r="D99" s="159" t="s">
        <v>107</v>
      </c>
      <c r="E99" s="160"/>
      <c r="F99" s="160"/>
      <c r="G99" s="160"/>
      <c r="H99" s="160"/>
      <c r="I99" s="160"/>
      <c r="J99" s="161">
        <f>J141</f>
        <v>0</v>
      </c>
      <c r="L99" s="158"/>
    </row>
    <row r="100" spans="1:31" s="157" customFormat="1" ht="19.899999999999999" customHeight="1">
      <c r="B100" s="158"/>
      <c r="D100" s="159" t="s">
        <v>108</v>
      </c>
      <c r="E100" s="160"/>
      <c r="F100" s="160"/>
      <c r="G100" s="160"/>
      <c r="H100" s="160"/>
      <c r="I100" s="160"/>
      <c r="J100" s="161">
        <f>J148</f>
        <v>0</v>
      </c>
      <c r="L100" s="158"/>
    </row>
    <row r="101" spans="1:31" s="157" customFormat="1" ht="19.899999999999999" customHeight="1">
      <c r="B101" s="158"/>
      <c r="D101" s="159" t="s">
        <v>109</v>
      </c>
      <c r="E101" s="160"/>
      <c r="F101" s="160"/>
      <c r="G101" s="160"/>
      <c r="H101" s="160"/>
      <c r="I101" s="160"/>
      <c r="J101" s="161">
        <f>J168</f>
        <v>0</v>
      </c>
      <c r="L101" s="158"/>
    </row>
    <row r="102" spans="1:31" s="157" customFormat="1" ht="19.899999999999999" customHeight="1">
      <c r="B102" s="158"/>
      <c r="D102" s="159" t="s">
        <v>110</v>
      </c>
      <c r="E102" s="160"/>
      <c r="F102" s="160"/>
      <c r="G102" s="160"/>
      <c r="H102" s="160"/>
      <c r="I102" s="160"/>
      <c r="J102" s="161">
        <f>J175</f>
        <v>0</v>
      </c>
      <c r="L102" s="158"/>
    </row>
    <row r="103" spans="1:31" s="157" customFormat="1" ht="19.899999999999999" customHeight="1">
      <c r="B103" s="158"/>
      <c r="D103" s="159" t="s">
        <v>111</v>
      </c>
      <c r="E103" s="160"/>
      <c r="F103" s="160"/>
      <c r="G103" s="160"/>
      <c r="H103" s="160"/>
      <c r="I103" s="160"/>
      <c r="J103" s="161">
        <f>J217</f>
        <v>0</v>
      </c>
      <c r="L103" s="158"/>
    </row>
    <row r="104" spans="1:31" s="157" customFormat="1" ht="19.899999999999999" customHeight="1">
      <c r="B104" s="158"/>
      <c r="D104" s="159" t="s">
        <v>112</v>
      </c>
      <c r="E104" s="160"/>
      <c r="F104" s="160"/>
      <c r="G104" s="160"/>
      <c r="H104" s="160"/>
      <c r="I104" s="160"/>
      <c r="J104" s="161">
        <f>J238</f>
        <v>0</v>
      </c>
      <c r="L104" s="158"/>
    </row>
    <row r="105" spans="1:31" s="152" customFormat="1" ht="24.95" customHeight="1">
      <c r="B105" s="153"/>
      <c r="D105" s="154" t="s">
        <v>113</v>
      </c>
      <c r="E105" s="155"/>
      <c r="F105" s="155"/>
      <c r="G105" s="155"/>
      <c r="H105" s="155"/>
      <c r="I105" s="155"/>
      <c r="J105" s="156">
        <f>J241</f>
        <v>0</v>
      </c>
      <c r="L105" s="153"/>
    </row>
    <row r="106" spans="1:31" s="157" customFormat="1" ht="19.899999999999999" customHeight="1">
      <c r="B106" s="158"/>
      <c r="D106" s="159" t="s">
        <v>114</v>
      </c>
      <c r="E106" s="160"/>
      <c r="F106" s="160"/>
      <c r="G106" s="160"/>
      <c r="H106" s="160"/>
      <c r="I106" s="160"/>
      <c r="J106" s="161">
        <f>J242</f>
        <v>0</v>
      </c>
      <c r="L106" s="158"/>
    </row>
    <row r="107" spans="1:31" s="34" customFormat="1" ht="21.7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50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34" customFormat="1" ht="6.95" customHeight="1">
      <c r="A108" s="28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0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12" spans="1:31" s="34" customFormat="1" ht="6.95" customHeight="1">
      <c r="A112" s="28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0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34" customFormat="1" ht="24.95" customHeight="1">
      <c r="A113" s="28"/>
      <c r="B113" s="29"/>
      <c r="C113" s="14" t="s">
        <v>115</v>
      </c>
      <c r="D113" s="28"/>
      <c r="E113" s="28"/>
      <c r="F113" s="28"/>
      <c r="G113" s="28"/>
      <c r="H113" s="28"/>
      <c r="I113" s="28"/>
      <c r="J113" s="28"/>
      <c r="K113" s="28"/>
      <c r="L113" s="50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34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50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34" customFormat="1" ht="12" customHeight="1">
      <c r="A115" s="28"/>
      <c r="B115" s="29"/>
      <c r="C115" s="23" t="s">
        <v>16</v>
      </c>
      <c r="D115" s="28"/>
      <c r="E115" s="28"/>
      <c r="F115" s="28"/>
      <c r="G115" s="28"/>
      <c r="H115" s="28"/>
      <c r="I115" s="28"/>
      <c r="J115" s="28"/>
      <c r="K115" s="28"/>
      <c r="L115" s="50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34" customFormat="1" ht="16.5" customHeight="1">
      <c r="A116" s="28"/>
      <c r="B116" s="29"/>
      <c r="C116" s="28"/>
      <c r="D116" s="28"/>
      <c r="E116" s="125" t="str">
        <f>E7</f>
        <v>Oprava chodníku v ul. Nová, Odry</v>
      </c>
      <c r="F116" s="126"/>
      <c r="G116" s="126"/>
      <c r="H116" s="126"/>
      <c r="I116" s="28"/>
      <c r="J116" s="28"/>
      <c r="K116" s="28"/>
      <c r="L116" s="50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34" customFormat="1" ht="12" customHeight="1">
      <c r="A117" s="28"/>
      <c r="B117" s="29"/>
      <c r="C117" s="23" t="s">
        <v>98</v>
      </c>
      <c r="D117" s="28"/>
      <c r="E117" s="28"/>
      <c r="F117" s="28"/>
      <c r="G117" s="28"/>
      <c r="H117" s="28"/>
      <c r="I117" s="28"/>
      <c r="J117" s="28"/>
      <c r="K117" s="28"/>
      <c r="L117" s="50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34" customFormat="1" ht="16.5" customHeight="1">
      <c r="A118" s="28"/>
      <c r="B118" s="29"/>
      <c r="C118" s="28"/>
      <c r="D118" s="28"/>
      <c r="E118" s="64" t="str">
        <f>E9</f>
        <v>01 - Stavba opravy chodníku</v>
      </c>
      <c r="F118" s="127"/>
      <c r="G118" s="127"/>
      <c r="H118" s="127"/>
      <c r="I118" s="28"/>
      <c r="J118" s="28"/>
      <c r="K118" s="28"/>
      <c r="L118" s="50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34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50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34" customFormat="1" ht="12" customHeight="1">
      <c r="A120" s="28"/>
      <c r="B120" s="29"/>
      <c r="C120" s="23" t="s">
        <v>20</v>
      </c>
      <c r="D120" s="28"/>
      <c r="E120" s="28"/>
      <c r="F120" s="24" t="str">
        <f>F12</f>
        <v>Odry</v>
      </c>
      <c r="G120" s="28"/>
      <c r="H120" s="28"/>
      <c r="I120" s="23" t="s">
        <v>22</v>
      </c>
      <c r="J120" s="128" t="str">
        <f>IF(J12="","",J12)</f>
        <v>12. 9. 2025</v>
      </c>
      <c r="K120" s="28"/>
      <c r="L120" s="50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34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50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34" customFormat="1" ht="15.2" customHeight="1">
      <c r="A122" s="28"/>
      <c r="B122" s="29"/>
      <c r="C122" s="23" t="s">
        <v>24</v>
      </c>
      <c r="D122" s="28"/>
      <c r="E122" s="28"/>
      <c r="F122" s="24" t="str">
        <f>E15</f>
        <v>Město Odry</v>
      </c>
      <c r="G122" s="28"/>
      <c r="H122" s="28"/>
      <c r="I122" s="23" t="s">
        <v>31</v>
      </c>
      <c r="J122" s="148" t="str">
        <f>E21</f>
        <v xml:space="preserve"> </v>
      </c>
      <c r="K122" s="28"/>
      <c r="L122" s="50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34" customFormat="1" ht="15.2" customHeight="1">
      <c r="A123" s="28"/>
      <c r="B123" s="29"/>
      <c r="C123" s="23" t="s">
        <v>29</v>
      </c>
      <c r="D123" s="28"/>
      <c r="E123" s="28"/>
      <c r="F123" s="24">
        <f>IF(E18="","",E18)</f>
        <v>0</v>
      </c>
      <c r="G123" s="28"/>
      <c r="H123" s="28"/>
      <c r="I123" s="23" t="s">
        <v>34</v>
      </c>
      <c r="J123" s="148" t="str">
        <f>E24</f>
        <v xml:space="preserve"> </v>
      </c>
      <c r="K123" s="28"/>
      <c r="L123" s="50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34" customFormat="1" ht="10.3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50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168" customFormat="1" ht="29.25" customHeight="1">
      <c r="A125" s="162"/>
      <c r="B125" s="163"/>
      <c r="C125" s="164" t="s">
        <v>116</v>
      </c>
      <c r="D125" s="165" t="s">
        <v>61</v>
      </c>
      <c r="E125" s="165" t="s">
        <v>57</v>
      </c>
      <c r="F125" s="165" t="s">
        <v>58</v>
      </c>
      <c r="G125" s="165" t="s">
        <v>117</v>
      </c>
      <c r="H125" s="165" t="s">
        <v>118</v>
      </c>
      <c r="I125" s="165" t="s">
        <v>119</v>
      </c>
      <c r="J125" s="165" t="s">
        <v>102</v>
      </c>
      <c r="K125" s="166" t="s">
        <v>120</v>
      </c>
      <c r="L125" s="167"/>
      <c r="M125" s="85" t="s">
        <v>1</v>
      </c>
      <c r="N125" s="86" t="s">
        <v>40</v>
      </c>
      <c r="O125" s="86" t="s">
        <v>121</v>
      </c>
      <c r="P125" s="86" t="s">
        <v>122</v>
      </c>
      <c r="Q125" s="86" t="s">
        <v>123</v>
      </c>
      <c r="R125" s="86" t="s">
        <v>124</v>
      </c>
      <c r="S125" s="86" t="s">
        <v>125</v>
      </c>
      <c r="T125" s="87" t="s">
        <v>126</v>
      </c>
      <c r="U125" s="162"/>
      <c r="V125" s="162"/>
      <c r="W125" s="162"/>
      <c r="X125" s="162"/>
      <c r="Y125" s="162"/>
      <c r="Z125" s="162"/>
      <c r="AA125" s="162"/>
      <c r="AB125" s="162"/>
      <c r="AC125" s="162"/>
      <c r="AD125" s="162"/>
      <c r="AE125" s="162"/>
    </row>
    <row r="126" spans="1:63" s="34" customFormat="1" ht="22.9" customHeight="1">
      <c r="A126" s="28"/>
      <c r="B126" s="29"/>
      <c r="C126" s="93" t="s">
        <v>127</v>
      </c>
      <c r="D126" s="28"/>
      <c r="E126" s="28"/>
      <c r="F126" s="28"/>
      <c r="G126" s="28"/>
      <c r="H126" s="28"/>
      <c r="I126" s="28"/>
      <c r="J126" s="169">
        <f>BK126</f>
        <v>0</v>
      </c>
      <c r="K126" s="28"/>
      <c r="L126" s="29"/>
      <c r="M126" s="88"/>
      <c r="N126" s="72"/>
      <c r="O126" s="89"/>
      <c r="P126" s="170">
        <f>P127+P241</f>
        <v>0</v>
      </c>
      <c r="Q126" s="89"/>
      <c r="R126" s="170">
        <f>R127+R241</f>
        <v>106.61479205000001</v>
      </c>
      <c r="S126" s="89"/>
      <c r="T126" s="171">
        <f>T127+T241</f>
        <v>180.2775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0" t="s">
        <v>75</v>
      </c>
      <c r="AU126" s="10" t="s">
        <v>104</v>
      </c>
      <c r="BK126" s="172">
        <f>BK127+BK241</f>
        <v>0</v>
      </c>
    </row>
    <row r="127" spans="1:63" s="173" customFormat="1" ht="25.9" customHeight="1">
      <c r="B127" s="174"/>
      <c r="D127" s="175" t="s">
        <v>75</v>
      </c>
      <c r="E127" s="176" t="s">
        <v>128</v>
      </c>
      <c r="F127" s="176" t="s">
        <v>129</v>
      </c>
      <c r="J127" s="177">
        <f>BK127</f>
        <v>0</v>
      </c>
      <c r="L127" s="174"/>
      <c r="M127" s="178"/>
      <c r="N127" s="179"/>
      <c r="O127" s="179"/>
      <c r="P127" s="180">
        <f>P128+P141+P148+P168+P175+P217+P238</f>
        <v>0</v>
      </c>
      <c r="Q127" s="179"/>
      <c r="R127" s="180">
        <f>R128+R141+R148+R168+R175+R217+R238</f>
        <v>106.59980525</v>
      </c>
      <c r="S127" s="179"/>
      <c r="T127" s="181">
        <f>T128+T141+T148+T168+T175+T217+T238</f>
        <v>180.2775</v>
      </c>
      <c r="AR127" s="175" t="s">
        <v>84</v>
      </c>
      <c r="AT127" s="182" t="s">
        <v>75</v>
      </c>
      <c r="AU127" s="182" t="s">
        <v>76</v>
      </c>
      <c r="AY127" s="175" t="s">
        <v>130</v>
      </c>
      <c r="BK127" s="183">
        <f>BK128+BK141+BK148+BK168+BK175+BK217+BK238</f>
        <v>0</v>
      </c>
    </row>
    <row r="128" spans="1:63" s="173" customFormat="1" ht="22.9" customHeight="1">
      <c r="B128" s="174"/>
      <c r="D128" s="175" t="s">
        <v>75</v>
      </c>
      <c r="E128" s="184" t="s">
        <v>84</v>
      </c>
      <c r="F128" s="184" t="s">
        <v>131</v>
      </c>
      <c r="J128" s="185">
        <f>BK128</f>
        <v>0</v>
      </c>
      <c r="L128" s="174"/>
      <c r="M128" s="178"/>
      <c r="N128" s="179"/>
      <c r="O128" s="179"/>
      <c r="P128" s="180">
        <f>SUM(P129:P140)</f>
        <v>0</v>
      </c>
      <c r="Q128" s="179"/>
      <c r="R128" s="180">
        <f>SUM(R129:R140)</f>
        <v>0</v>
      </c>
      <c r="S128" s="179"/>
      <c r="T128" s="181">
        <f>SUM(T129:T140)</f>
        <v>122.6435</v>
      </c>
      <c r="AR128" s="175" t="s">
        <v>84</v>
      </c>
      <c r="AT128" s="182" t="s">
        <v>75</v>
      </c>
      <c r="AU128" s="182" t="s">
        <v>84</v>
      </c>
      <c r="AY128" s="175" t="s">
        <v>130</v>
      </c>
      <c r="BK128" s="183">
        <f>SUM(BK129:BK140)</f>
        <v>0</v>
      </c>
    </row>
    <row r="129" spans="1:65" s="34" customFormat="1" ht="24.2" customHeight="1">
      <c r="A129" s="28"/>
      <c r="B129" s="29"/>
      <c r="C129" s="186" t="s">
        <v>84</v>
      </c>
      <c r="D129" s="186" t="s">
        <v>132</v>
      </c>
      <c r="E129" s="187" t="s">
        <v>133</v>
      </c>
      <c r="F129" s="188" t="s">
        <v>134</v>
      </c>
      <c r="G129" s="189" t="s">
        <v>135</v>
      </c>
      <c r="H129" s="190">
        <v>172.9</v>
      </c>
      <c r="I129" s="2"/>
      <c r="J129" s="191">
        <f>ROUND(I129*H129,2)</f>
        <v>0</v>
      </c>
      <c r="K129" s="188" t="s">
        <v>136</v>
      </c>
      <c r="L129" s="29"/>
      <c r="M129" s="192" t="s">
        <v>1</v>
      </c>
      <c r="N129" s="193" t="s">
        <v>41</v>
      </c>
      <c r="O129" s="76"/>
      <c r="P129" s="194">
        <f>O129*H129</f>
        <v>0</v>
      </c>
      <c r="Q129" s="194">
        <v>0</v>
      </c>
      <c r="R129" s="194">
        <f>Q129*H129</f>
        <v>0</v>
      </c>
      <c r="S129" s="194">
        <v>0.255</v>
      </c>
      <c r="T129" s="195">
        <f>S129*H129</f>
        <v>44.089500000000001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96" t="s">
        <v>137</v>
      </c>
      <c r="AT129" s="196" t="s">
        <v>132</v>
      </c>
      <c r="AU129" s="196" t="s">
        <v>86</v>
      </c>
      <c r="AY129" s="10" t="s">
        <v>130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0" t="s">
        <v>84</v>
      </c>
      <c r="BK129" s="197">
        <f>ROUND(I129*H129,2)</f>
        <v>0</v>
      </c>
      <c r="BL129" s="10" t="s">
        <v>137</v>
      </c>
      <c r="BM129" s="196" t="s">
        <v>138</v>
      </c>
    </row>
    <row r="130" spans="1:65" s="34" customFormat="1" ht="48.75">
      <c r="A130" s="28"/>
      <c r="B130" s="29"/>
      <c r="C130" s="28"/>
      <c r="D130" s="198" t="s">
        <v>139</v>
      </c>
      <c r="E130" s="28"/>
      <c r="F130" s="199" t="s">
        <v>140</v>
      </c>
      <c r="G130" s="28"/>
      <c r="H130" s="28"/>
      <c r="I130" s="28"/>
      <c r="J130" s="28"/>
      <c r="K130" s="28"/>
      <c r="L130" s="29"/>
      <c r="M130" s="200"/>
      <c r="N130" s="201"/>
      <c r="O130" s="76"/>
      <c r="P130" s="76"/>
      <c r="Q130" s="76"/>
      <c r="R130" s="76"/>
      <c r="S130" s="76"/>
      <c r="T130" s="77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0" t="s">
        <v>139</v>
      </c>
      <c r="AU130" s="10" t="s">
        <v>86</v>
      </c>
    </row>
    <row r="131" spans="1:65" s="202" customFormat="1" ht="11.25">
      <c r="B131" s="203"/>
      <c r="D131" s="198" t="s">
        <v>141</v>
      </c>
      <c r="E131" s="204" t="s">
        <v>1</v>
      </c>
      <c r="F131" s="205" t="s">
        <v>142</v>
      </c>
      <c r="H131" s="206">
        <v>172.9</v>
      </c>
      <c r="L131" s="203"/>
      <c r="M131" s="207"/>
      <c r="N131" s="208"/>
      <c r="O131" s="208"/>
      <c r="P131" s="208"/>
      <c r="Q131" s="208"/>
      <c r="R131" s="208"/>
      <c r="S131" s="208"/>
      <c r="T131" s="209"/>
      <c r="AT131" s="204" t="s">
        <v>141</v>
      </c>
      <c r="AU131" s="204" t="s">
        <v>86</v>
      </c>
      <c r="AV131" s="202" t="s">
        <v>86</v>
      </c>
      <c r="AW131" s="202" t="s">
        <v>33</v>
      </c>
      <c r="AX131" s="202" t="s">
        <v>84</v>
      </c>
      <c r="AY131" s="204" t="s">
        <v>130</v>
      </c>
    </row>
    <row r="132" spans="1:65" s="34" customFormat="1" ht="24.2" customHeight="1">
      <c r="A132" s="28"/>
      <c r="B132" s="29"/>
      <c r="C132" s="186" t="s">
        <v>86</v>
      </c>
      <c r="D132" s="186" t="s">
        <v>132</v>
      </c>
      <c r="E132" s="187" t="s">
        <v>143</v>
      </c>
      <c r="F132" s="188" t="s">
        <v>144</v>
      </c>
      <c r="G132" s="189" t="s">
        <v>135</v>
      </c>
      <c r="H132" s="190">
        <v>4.2</v>
      </c>
      <c r="I132" s="2"/>
      <c r="J132" s="191">
        <f>ROUND(I132*H132,2)</f>
        <v>0</v>
      </c>
      <c r="K132" s="188" t="s">
        <v>136</v>
      </c>
      <c r="L132" s="29"/>
      <c r="M132" s="192" t="s">
        <v>1</v>
      </c>
      <c r="N132" s="193" t="s">
        <v>41</v>
      </c>
      <c r="O132" s="76"/>
      <c r="P132" s="194">
        <f>O132*H132</f>
        <v>0</v>
      </c>
      <c r="Q132" s="194">
        <v>0</v>
      </c>
      <c r="R132" s="194">
        <f>Q132*H132</f>
        <v>0</v>
      </c>
      <c r="S132" s="194">
        <v>0.32500000000000001</v>
      </c>
      <c r="T132" s="195">
        <f>S132*H132</f>
        <v>1.3650000000000002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96" t="s">
        <v>137</v>
      </c>
      <c r="AT132" s="196" t="s">
        <v>132</v>
      </c>
      <c r="AU132" s="196" t="s">
        <v>86</v>
      </c>
      <c r="AY132" s="10" t="s">
        <v>130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0" t="s">
        <v>84</v>
      </c>
      <c r="BK132" s="197">
        <f>ROUND(I132*H132,2)</f>
        <v>0</v>
      </c>
      <c r="BL132" s="10" t="s">
        <v>137</v>
      </c>
      <c r="BM132" s="196" t="s">
        <v>145</v>
      </c>
    </row>
    <row r="133" spans="1:65" s="34" customFormat="1" ht="29.25">
      <c r="A133" s="28"/>
      <c r="B133" s="29"/>
      <c r="C133" s="28"/>
      <c r="D133" s="198" t="s">
        <v>139</v>
      </c>
      <c r="E133" s="28"/>
      <c r="F133" s="199" t="s">
        <v>146</v>
      </c>
      <c r="G133" s="28"/>
      <c r="H133" s="28"/>
      <c r="I133" s="28"/>
      <c r="J133" s="28"/>
      <c r="K133" s="28"/>
      <c r="L133" s="29"/>
      <c r="M133" s="200"/>
      <c r="N133" s="201"/>
      <c r="O133" s="76"/>
      <c r="P133" s="76"/>
      <c r="Q133" s="76"/>
      <c r="R133" s="76"/>
      <c r="S133" s="76"/>
      <c r="T133" s="77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0" t="s">
        <v>139</v>
      </c>
      <c r="AU133" s="10" t="s">
        <v>86</v>
      </c>
    </row>
    <row r="134" spans="1:65" s="202" customFormat="1" ht="11.25">
      <c r="B134" s="203"/>
      <c r="D134" s="198" t="s">
        <v>141</v>
      </c>
      <c r="E134" s="204" t="s">
        <v>1</v>
      </c>
      <c r="F134" s="205" t="s">
        <v>147</v>
      </c>
      <c r="H134" s="206">
        <v>4.2</v>
      </c>
      <c r="L134" s="203"/>
      <c r="M134" s="207"/>
      <c r="N134" s="208"/>
      <c r="O134" s="208"/>
      <c r="P134" s="208"/>
      <c r="Q134" s="208"/>
      <c r="R134" s="208"/>
      <c r="S134" s="208"/>
      <c r="T134" s="209"/>
      <c r="AT134" s="204" t="s">
        <v>141</v>
      </c>
      <c r="AU134" s="204" t="s">
        <v>86</v>
      </c>
      <c r="AV134" s="202" t="s">
        <v>86</v>
      </c>
      <c r="AW134" s="202" t="s">
        <v>33</v>
      </c>
      <c r="AX134" s="202" t="s">
        <v>84</v>
      </c>
      <c r="AY134" s="204" t="s">
        <v>130</v>
      </c>
    </row>
    <row r="135" spans="1:65" s="34" customFormat="1" ht="33" customHeight="1">
      <c r="A135" s="28"/>
      <c r="B135" s="29"/>
      <c r="C135" s="186" t="s">
        <v>148</v>
      </c>
      <c r="D135" s="186" t="s">
        <v>132</v>
      </c>
      <c r="E135" s="187" t="s">
        <v>149</v>
      </c>
      <c r="F135" s="188" t="s">
        <v>150</v>
      </c>
      <c r="G135" s="189" t="s">
        <v>135</v>
      </c>
      <c r="H135" s="190">
        <v>177.1</v>
      </c>
      <c r="I135" s="2"/>
      <c r="J135" s="191">
        <f>ROUND(I135*H135,2)</f>
        <v>0</v>
      </c>
      <c r="K135" s="188" t="s">
        <v>136</v>
      </c>
      <c r="L135" s="29"/>
      <c r="M135" s="192" t="s">
        <v>1</v>
      </c>
      <c r="N135" s="193" t="s">
        <v>41</v>
      </c>
      <c r="O135" s="76"/>
      <c r="P135" s="194">
        <f>O135*H135</f>
        <v>0</v>
      </c>
      <c r="Q135" s="194">
        <v>0</v>
      </c>
      <c r="R135" s="194">
        <f>Q135*H135</f>
        <v>0</v>
      </c>
      <c r="S135" s="194">
        <v>0.28999999999999998</v>
      </c>
      <c r="T135" s="195">
        <f>S135*H135</f>
        <v>51.358999999999995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96" t="s">
        <v>137</v>
      </c>
      <c r="AT135" s="196" t="s">
        <v>132</v>
      </c>
      <c r="AU135" s="196" t="s">
        <v>86</v>
      </c>
      <c r="AY135" s="10" t="s">
        <v>130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0" t="s">
        <v>84</v>
      </c>
      <c r="BK135" s="197">
        <f>ROUND(I135*H135,2)</f>
        <v>0</v>
      </c>
      <c r="BL135" s="10" t="s">
        <v>137</v>
      </c>
      <c r="BM135" s="196" t="s">
        <v>151</v>
      </c>
    </row>
    <row r="136" spans="1:65" s="34" customFormat="1" ht="39">
      <c r="A136" s="28"/>
      <c r="B136" s="29"/>
      <c r="C136" s="28"/>
      <c r="D136" s="198" t="s">
        <v>139</v>
      </c>
      <c r="E136" s="28"/>
      <c r="F136" s="199" t="s">
        <v>152</v>
      </c>
      <c r="G136" s="28"/>
      <c r="H136" s="28"/>
      <c r="I136" s="28"/>
      <c r="J136" s="28"/>
      <c r="K136" s="28"/>
      <c r="L136" s="29"/>
      <c r="M136" s="200"/>
      <c r="N136" s="201"/>
      <c r="O136" s="76"/>
      <c r="P136" s="76"/>
      <c r="Q136" s="76"/>
      <c r="R136" s="76"/>
      <c r="S136" s="76"/>
      <c r="T136" s="77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0" t="s">
        <v>139</v>
      </c>
      <c r="AU136" s="10" t="s">
        <v>86</v>
      </c>
    </row>
    <row r="137" spans="1:65" s="202" customFormat="1" ht="11.25">
      <c r="B137" s="203"/>
      <c r="D137" s="198" t="s">
        <v>141</v>
      </c>
      <c r="E137" s="204" t="s">
        <v>1</v>
      </c>
      <c r="F137" s="205" t="s">
        <v>153</v>
      </c>
      <c r="H137" s="206">
        <v>177.1</v>
      </c>
      <c r="L137" s="203"/>
      <c r="M137" s="207"/>
      <c r="N137" s="208"/>
      <c r="O137" s="208"/>
      <c r="P137" s="208"/>
      <c r="Q137" s="208"/>
      <c r="R137" s="208"/>
      <c r="S137" s="208"/>
      <c r="T137" s="209"/>
      <c r="AT137" s="204" t="s">
        <v>141</v>
      </c>
      <c r="AU137" s="204" t="s">
        <v>86</v>
      </c>
      <c r="AV137" s="202" t="s">
        <v>86</v>
      </c>
      <c r="AW137" s="202" t="s">
        <v>33</v>
      </c>
      <c r="AX137" s="202" t="s">
        <v>84</v>
      </c>
      <c r="AY137" s="204" t="s">
        <v>130</v>
      </c>
    </row>
    <row r="138" spans="1:65" s="34" customFormat="1" ht="16.5" customHeight="1">
      <c r="A138" s="28"/>
      <c r="B138" s="29"/>
      <c r="C138" s="186" t="s">
        <v>137</v>
      </c>
      <c r="D138" s="186" t="s">
        <v>132</v>
      </c>
      <c r="E138" s="187" t="s">
        <v>154</v>
      </c>
      <c r="F138" s="188" t="s">
        <v>155</v>
      </c>
      <c r="G138" s="189" t="s">
        <v>156</v>
      </c>
      <c r="H138" s="190">
        <v>126</v>
      </c>
      <c r="I138" s="2"/>
      <c r="J138" s="191">
        <f>ROUND(I138*H138,2)</f>
        <v>0</v>
      </c>
      <c r="K138" s="188" t="s">
        <v>136</v>
      </c>
      <c r="L138" s="29"/>
      <c r="M138" s="192" t="s">
        <v>1</v>
      </c>
      <c r="N138" s="193" t="s">
        <v>41</v>
      </c>
      <c r="O138" s="76"/>
      <c r="P138" s="194">
        <f>O138*H138</f>
        <v>0</v>
      </c>
      <c r="Q138" s="194">
        <v>0</v>
      </c>
      <c r="R138" s="194">
        <f>Q138*H138</f>
        <v>0</v>
      </c>
      <c r="S138" s="194">
        <v>0.20499999999999999</v>
      </c>
      <c r="T138" s="195">
        <f>S138*H138</f>
        <v>25.83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96" t="s">
        <v>137</v>
      </c>
      <c r="AT138" s="196" t="s">
        <v>132</v>
      </c>
      <c r="AU138" s="196" t="s">
        <v>86</v>
      </c>
      <c r="AY138" s="10" t="s">
        <v>130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0" t="s">
        <v>84</v>
      </c>
      <c r="BK138" s="197">
        <f>ROUND(I138*H138,2)</f>
        <v>0</v>
      </c>
      <c r="BL138" s="10" t="s">
        <v>137</v>
      </c>
      <c r="BM138" s="196" t="s">
        <v>157</v>
      </c>
    </row>
    <row r="139" spans="1:65" s="34" customFormat="1" ht="29.25">
      <c r="A139" s="28"/>
      <c r="B139" s="29"/>
      <c r="C139" s="28"/>
      <c r="D139" s="198" t="s">
        <v>139</v>
      </c>
      <c r="E139" s="28"/>
      <c r="F139" s="199" t="s">
        <v>158</v>
      </c>
      <c r="G139" s="28"/>
      <c r="H139" s="28"/>
      <c r="I139" s="28"/>
      <c r="J139" s="28"/>
      <c r="K139" s="28"/>
      <c r="L139" s="29"/>
      <c r="M139" s="200"/>
      <c r="N139" s="201"/>
      <c r="O139" s="76"/>
      <c r="P139" s="76"/>
      <c r="Q139" s="76"/>
      <c r="R139" s="76"/>
      <c r="S139" s="76"/>
      <c r="T139" s="77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0" t="s">
        <v>139</v>
      </c>
      <c r="AU139" s="10" t="s">
        <v>86</v>
      </c>
    </row>
    <row r="140" spans="1:65" s="202" customFormat="1" ht="11.25">
      <c r="B140" s="203"/>
      <c r="D140" s="198" t="s">
        <v>141</v>
      </c>
      <c r="E140" s="204" t="s">
        <v>159</v>
      </c>
      <c r="F140" s="205" t="s">
        <v>160</v>
      </c>
      <c r="H140" s="206">
        <v>126</v>
      </c>
      <c r="L140" s="203"/>
      <c r="M140" s="207"/>
      <c r="N140" s="208"/>
      <c r="O140" s="208"/>
      <c r="P140" s="208"/>
      <c r="Q140" s="208"/>
      <c r="R140" s="208"/>
      <c r="S140" s="208"/>
      <c r="T140" s="209"/>
      <c r="AT140" s="204" t="s">
        <v>141</v>
      </c>
      <c r="AU140" s="204" t="s">
        <v>86</v>
      </c>
      <c r="AV140" s="202" t="s">
        <v>86</v>
      </c>
      <c r="AW140" s="202" t="s">
        <v>33</v>
      </c>
      <c r="AX140" s="202" t="s">
        <v>84</v>
      </c>
      <c r="AY140" s="204" t="s">
        <v>130</v>
      </c>
    </row>
    <row r="141" spans="1:65" s="173" customFormat="1" ht="22.9" customHeight="1">
      <c r="B141" s="174"/>
      <c r="D141" s="175" t="s">
        <v>75</v>
      </c>
      <c r="E141" s="184" t="s">
        <v>137</v>
      </c>
      <c r="F141" s="184" t="s">
        <v>161</v>
      </c>
      <c r="J141" s="185">
        <f>BK141</f>
        <v>0</v>
      </c>
      <c r="L141" s="174"/>
      <c r="M141" s="178"/>
      <c r="N141" s="179"/>
      <c r="O141" s="179"/>
      <c r="P141" s="180">
        <f>SUM(P142:P147)</f>
        <v>0</v>
      </c>
      <c r="Q141" s="179"/>
      <c r="R141" s="180">
        <f>SUM(R142:R147)</f>
        <v>3.80728125</v>
      </c>
      <c r="S141" s="179"/>
      <c r="T141" s="181">
        <f>SUM(T142:T147)</f>
        <v>0</v>
      </c>
      <c r="AR141" s="175" t="s">
        <v>84</v>
      </c>
      <c r="AT141" s="182" t="s">
        <v>75</v>
      </c>
      <c r="AU141" s="182" t="s">
        <v>84</v>
      </c>
      <c r="AY141" s="175" t="s">
        <v>130</v>
      </c>
      <c r="BK141" s="183">
        <f>SUM(BK142:BK147)</f>
        <v>0</v>
      </c>
    </row>
    <row r="142" spans="1:65" s="34" customFormat="1" ht="33" customHeight="1">
      <c r="A142" s="28"/>
      <c r="B142" s="29"/>
      <c r="C142" s="186" t="s">
        <v>162</v>
      </c>
      <c r="D142" s="186" t="s">
        <v>132</v>
      </c>
      <c r="E142" s="187" t="s">
        <v>163</v>
      </c>
      <c r="F142" s="188" t="s">
        <v>164</v>
      </c>
      <c r="G142" s="189" t="s">
        <v>135</v>
      </c>
      <c r="H142" s="190">
        <v>9.375</v>
      </c>
      <c r="I142" s="2"/>
      <c r="J142" s="191">
        <f>ROUND(I142*H142,2)</f>
        <v>0</v>
      </c>
      <c r="K142" s="188" t="s">
        <v>136</v>
      </c>
      <c r="L142" s="29"/>
      <c r="M142" s="192" t="s">
        <v>1</v>
      </c>
      <c r="N142" s="193" t="s">
        <v>41</v>
      </c>
      <c r="O142" s="76"/>
      <c r="P142" s="194">
        <f>O142*H142</f>
        <v>0</v>
      </c>
      <c r="Q142" s="194">
        <v>0.18051</v>
      </c>
      <c r="R142" s="194">
        <f>Q142*H142</f>
        <v>1.69228125</v>
      </c>
      <c r="S142" s="194">
        <v>0</v>
      </c>
      <c r="T142" s="195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96" t="s">
        <v>137</v>
      </c>
      <c r="AT142" s="196" t="s">
        <v>132</v>
      </c>
      <c r="AU142" s="196" t="s">
        <v>86</v>
      </c>
      <c r="AY142" s="10" t="s">
        <v>130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0" t="s">
        <v>84</v>
      </c>
      <c r="BK142" s="197">
        <f>ROUND(I142*H142,2)</f>
        <v>0</v>
      </c>
      <c r="BL142" s="10" t="s">
        <v>137</v>
      </c>
      <c r="BM142" s="196" t="s">
        <v>165</v>
      </c>
    </row>
    <row r="143" spans="1:65" s="34" customFormat="1" ht="19.5">
      <c r="A143" s="28"/>
      <c r="B143" s="29"/>
      <c r="C143" s="28"/>
      <c r="D143" s="198" t="s">
        <v>139</v>
      </c>
      <c r="E143" s="28"/>
      <c r="F143" s="199" t="s">
        <v>166</v>
      </c>
      <c r="G143" s="28"/>
      <c r="H143" s="28"/>
      <c r="I143" s="28"/>
      <c r="J143" s="28"/>
      <c r="K143" s="28"/>
      <c r="L143" s="29"/>
      <c r="M143" s="200"/>
      <c r="N143" s="201"/>
      <c r="O143" s="76"/>
      <c r="P143" s="76"/>
      <c r="Q143" s="76"/>
      <c r="R143" s="76"/>
      <c r="S143" s="76"/>
      <c r="T143" s="77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0" t="s">
        <v>139</v>
      </c>
      <c r="AU143" s="10" t="s">
        <v>86</v>
      </c>
    </row>
    <row r="144" spans="1:65" s="202" customFormat="1" ht="11.25">
      <c r="B144" s="203"/>
      <c r="D144" s="198" t="s">
        <v>141</v>
      </c>
      <c r="E144" s="204" t="s">
        <v>1</v>
      </c>
      <c r="F144" s="205" t="s">
        <v>167</v>
      </c>
      <c r="H144" s="206">
        <v>9.375</v>
      </c>
      <c r="L144" s="203"/>
      <c r="M144" s="207"/>
      <c r="N144" s="208"/>
      <c r="O144" s="208"/>
      <c r="P144" s="208"/>
      <c r="Q144" s="208"/>
      <c r="R144" s="208"/>
      <c r="S144" s="208"/>
      <c r="T144" s="209"/>
      <c r="AT144" s="204" t="s">
        <v>141</v>
      </c>
      <c r="AU144" s="204" t="s">
        <v>86</v>
      </c>
      <c r="AV144" s="202" t="s">
        <v>86</v>
      </c>
      <c r="AW144" s="202" t="s">
        <v>33</v>
      </c>
      <c r="AX144" s="202" t="s">
        <v>84</v>
      </c>
      <c r="AY144" s="204" t="s">
        <v>130</v>
      </c>
    </row>
    <row r="145" spans="1:65" s="34" customFormat="1" ht="24.2" customHeight="1">
      <c r="A145" s="28"/>
      <c r="B145" s="29"/>
      <c r="C145" s="186" t="s">
        <v>168</v>
      </c>
      <c r="D145" s="186" t="s">
        <v>132</v>
      </c>
      <c r="E145" s="187" t="s">
        <v>169</v>
      </c>
      <c r="F145" s="188" t="s">
        <v>170</v>
      </c>
      <c r="G145" s="189" t="s">
        <v>135</v>
      </c>
      <c r="H145" s="190">
        <v>93.75</v>
      </c>
      <c r="I145" s="2"/>
      <c r="J145" s="191">
        <f>ROUND(I145*H145,2)</f>
        <v>0</v>
      </c>
      <c r="K145" s="188" t="s">
        <v>136</v>
      </c>
      <c r="L145" s="29"/>
      <c r="M145" s="192" t="s">
        <v>1</v>
      </c>
      <c r="N145" s="193" t="s">
        <v>41</v>
      </c>
      <c r="O145" s="76"/>
      <c r="P145" s="194">
        <f>O145*H145</f>
        <v>0</v>
      </c>
      <c r="Q145" s="194">
        <v>2.256E-2</v>
      </c>
      <c r="R145" s="194">
        <f>Q145*H145</f>
        <v>2.1150000000000002</v>
      </c>
      <c r="S145" s="194">
        <v>0</v>
      </c>
      <c r="T145" s="195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96" t="s">
        <v>137</v>
      </c>
      <c r="AT145" s="196" t="s">
        <v>132</v>
      </c>
      <c r="AU145" s="196" t="s">
        <v>86</v>
      </c>
      <c r="AY145" s="10" t="s">
        <v>130</v>
      </c>
      <c r="BE145" s="197">
        <f>IF(N145="základní",J145,0)</f>
        <v>0</v>
      </c>
      <c r="BF145" s="197">
        <f>IF(N145="snížená",J145,0)</f>
        <v>0</v>
      </c>
      <c r="BG145" s="197">
        <f>IF(N145="zákl. přenesená",J145,0)</f>
        <v>0</v>
      </c>
      <c r="BH145" s="197">
        <f>IF(N145="sníž. přenesená",J145,0)</f>
        <v>0</v>
      </c>
      <c r="BI145" s="197">
        <f>IF(N145="nulová",J145,0)</f>
        <v>0</v>
      </c>
      <c r="BJ145" s="10" t="s">
        <v>84</v>
      </c>
      <c r="BK145" s="197">
        <f>ROUND(I145*H145,2)</f>
        <v>0</v>
      </c>
      <c r="BL145" s="10" t="s">
        <v>137</v>
      </c>
      <c r="BM145" s="196" t="s">
        <v>171</v>
      </c>
    </row>
    <row r="146" spans="1:65" s="34" customFormat="1" ht="29.25">
      <c r="A146" s="28"/>
      <c r="B146" s="29"/>
      <c r="C146" s="28"/>
      <c r="D146" s="198" t="s">
        <v>139</v>
      </c>
      <c r="E146" s="28"/>
      <c r="F146" s="199" t="s">
        <v>172</v>
      </c>
      <c r="G146" s="28"/>
      <c r="H146" s="28"/>
      <c r="I146" s="28"/>
      <c r="J146" s="28"/>
      <c r="K146" s="28"/>
      <c r="L146" s="29"/>
      <c r="M146" s="200"/>
      <c r="N146" s="201"/>
      <c r="O146" s="76"/>
      <c r="P146" s="76"/>
      <c r="Q146" s="76"/>
      <c r="R146" s="76"/>
      <c r="S146" s="76"/>
      <c r="T146" s="77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0" t="s">
        <v>139</v>
      </c>
      <c r="AU146" s="10" t="s">
        <v>86</v>
      </c>
    </row>
    <row r="147" spans="1:65" s="202" customFormat="1" ht="11.25">
      <c r="B147" s="203"/>
      <c r="D147" s="198" t="s">
        <v>141</v>
      </c>
      <c r="E147" s="204" t="s">
        <v>1</v>
      </c>
      <c r="F147" s="205" t="s">
        <v>173</v>
      </c>
      <c r="H147" s="206">
        <v>93.75</v>
      </c>
      <c r="L147" s="203"/>
      <c r="M147" s="207"/>
      <c r="N147" s="208"/>
      <c r="O147" s="208"/>
      <c r="P147" s="208"/>
      <c r="Q147" s="208"/>
      <c r="R147" s="208"/>
      <c r="S147" s="208"/>
      <c r="T147" s="209"/>
      <c r="AT147" s="204" t="s">
        <v>141</v>
      </c>
      <c r="AU147" s="204" t="s">
        <v>86</v>
      </c>
      <c r="AV147" s="202" t="s">
        <v>86</v>
      </c>
      <c r="AW147" s="202" t="s">
        <v>33</v>
      </c>
      <c r="AX147" s="202" t="s">
        <v>84</v>
      </c>
      <c r="AY147" s="204" t="s">
        <v>130</v>
      </c>
    </row>
    <row r="148" spans="1:65" s="173" customFormat="1" ht="22.9" customHeight="1">
      <c r="B148" s="174"/>
      <c r="D148" s="175" t="s">
        <v>75</v>
      </c>
      <c r="E148" s="184" t="s">
        <v>162</v>
      </c>
      <c r="F148" s="184" t="s">
        <v>174</v>
      </c>
      <c r="J148" s="185">
        <f>BK148</f>
        <v>0</v>
      </c>
      <c r="L148" s="174"/>
      <c r="M148" s="178"/>
      <c r="N148" s="179"/>
      <c r="O148" s="179"/>
      <c r="P148" s="180">
        <f>SUM(P149:P167)</f>
        <v>0</v>
      </c>
      <c r="Q148" s="179"/>
      <c r="R148" s="180">
        <f>SUM(R149:R167)</f>
        <v>47.735979</v>
      </c>
      <c r="S148" s="179"/>
      <c r="T148" s="181">
        <f>SUM(T149:T167)</f>
        <v>0</v>
      </c>
      <c r="AR148" s="175" t="s">
        <v>84</v>
      </c>
      <c r="AT148" s="182" t="s">
        <v>75</v>
      </c>
      <c r="AU148" s="182" t="s">
        <v>84</v>
      </c>
      <c r="AY148" s="175" t="s">
        <v>130</v>
      </c>
      <c r="BK148" s="183">
        <f>SUM(BK149:BK167)</f>
        <v>0</v>
      </c>
    </row>
    <row r="149" spans="1:65" s="34" customFormat="1" ht="24.2" customHeight="1">
      <c r="A149" s="28"/>
      <c r="B149" s="29"/>
      <c r="C149" s="186" t="s">
        <v>175</v>
      </c>
      <c r="D149" s="186" t="s">
        <v>132</v>
      </c>
      <c r="E149" s="187" t="s">
        <v>176</v>
      </c>
      <c r="F149" s="188" t="s">
        <v>177</v>
      </c>
      <c r="G149" s="189" t="s">
        <v>135</v>
      </c>
      <c r="H149" s="190">
        <v>177.1</v>
      </c>
      <c r="I149" s="2"/>
      <c r="J149" s="191">
        <f>ROUND(I149*H149,2)</f>
        <v>0</v>
      </c>
      <c r="K149" s="188" t="s">
        <v>136</v>
      </c>
      <c r="L149" s="29"/>
      <c r="M149" s="192" t="s">
        <v>1</v>
      </c>
      <c r="N149" s="193" t="s">
        <v>41</v>
      </c>
      <c r="O149" s="76"/>
      <c r="P149" s="194">
        <f>O149*H149</f>
        <v>0</v>
      </c>
      <c r="Q149" s="194">
        <v>0</v>
      </c>
      <c r="R149" s="194">
        <f>Q149*H149</f>
        <v>0</v>
      </c>
      <c r="S149" s="194">
        <v>0</v>
      </c>
      <c r="T149" s="195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96" t="s">
        <v>137</v>
      </c>
      <c r="AT149" s="196" t="s">
        <v>132</v>
      </c>
      <c r="AU149" s="196" t="s">
        <v>86</v>
      </c>
      <c r="AY149" s="10" t="s">
        <v>130</v>
      </c>
      <c r="BE149" s="197">
        <f>IF(N149="základní",J149,0)</f>
        <v>0</v>
      </c>
      <c r="BF149" s="197">
        <f>IF(N149="snížená",J149,0)</f>
        <v>0</v>
      </c>
      <c r="BG149" s="197">
        <f>IF(N149="zákl. přenesená",J149,0)</f>
        <v>0</v>
      </c>
      <c r="BH149" s="197">
        <f>IF(N149="sníž. přenesená",J149,0)</f>
        <v>0</v>
      </c>
      <c r="BI149" s="197">
        <f>IF(N149="nulová",J149,0)</f>
        <v>0</v>
      </c>
      <c r="BJ149" s="10" t="s">
        <v>84</v>
      </c>
      <c r="BK149" s="197">
        <f>ROUND(I149*H149,2)</f>
        <v>0</v>
      </c>
      <c r="BL149" s="10" t="s">
        <v>137</v>
      </c>
      <c r="BM149" s="196" t="s">
        <v>178</v>
      </c>
    </row>
    <row r="150" spans="1:65" s="34" customFormat="1" ht="19.5">
      <c r="A150" s="28"/>
      <c r="B150" s="29"/>
      <c r="C150" s="28"/>
      <c r="D150" s="198" t="s">
        <v>139</v>
      </c>
      <c r="E150" s="28"/>
      <c r="F150" s="199" t="s">
        <v>179</v>
      </c>
      <c r="G150" s="28"/>
      <c r="H150" s="28"/>
      <c r="I150" s="28"/>
      <c r="J150" s="28"/>
      <c r="K150" s="28"/>
      <c r="L150" s="29"/>
      <c r="M150" s="200"/>
      <c r="N150" s="201"/>
      <c r="O150" s="76"/>
      <c r="P150" s="76"/>
      <c r="Q150" s="76"/>
      <c r="R150" s="76"/>
      <c r="S150" s="76"/>
      <c r="T150" s="77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0" t="s">
        <v>139</v>
      </c>
      <c r="AU150" s="10" t="s">
        <v>86</v>
      </c>
    </row>
    <row r="151" spans="1:65" s="202" customFormat="1" ht="11.25">
      <c r="B151" s="203"/>
      <c r="D151" s="198" t="s">
        <v>141</v>
      </c>
      <c r="E151" s="204" t="s">
        <v>1</v>
      </c>
      <c r="F151" s="205" t="s">
        <v>153</v>
      </c>
      <c r="H151" s="206">
        <v>177.1</v>
      </c>
      <c r="L151" s="203"/>
      <c r="M151" s="207"/>
      <c r="N151" s="208"/>
      <c r="O151" s="208"/>
      <c r="P151" s="208"/>
      <c r="Q151" s="208"/>
      <c r="R151" s="208"/>
      <c r="S151" s="208"/>
      <c r="T151" s="209"/>
      <c r="AT151" s="204" t="s">
        <v>141</v>
      </c>
      <c r="AU151" s="204" t="s">
        <v>86</v>
      </c>
      <c r="AV151" s="202" t="s">
        <v>86</v>
      </c>
      <c r="AW151" s="202" t="s">
        <v>33</v>
      </c>
      <c r="AX151" s="202" t="s">
        <v>84</v>
      </c>
      <c r="AY151" s="204" t="s">
        <v>130</v>
      </c>
    </row>
    <row r="152" spans="1:65" s="34" customFormat="1" ht="33" customHeight="1">
      <c r="A152" s="28"/>
      <c r="B152" s="29"/>
      <c r="C152" s="186" t="s">
        <v>180</v>
      </c>
      <c r="D152" s="186" t="s">
        <v>132</v>
      </c>
      <c r="E152" s="187" t="s">
        <v>181</v>
      </c>
      <c r="F152" s="188" t="s">
        <v>182</v>
      </c>
      <c r="G152" s="189" t="s">
        <v>135</v>
      </c>
      <c r="H152" s="190">
        <v>177.1</v>
      </c>
      <c r="I152" s="2"/>
      <c r="J152" s="191">
        <f>ROUND(I152*H152,2)</f>
        <v>0</v>
      </c>
      <c r="K152" s="188" t="s">
        <v>136</v>
      </c>
      <c r="L152" s="29"/>
      <c r="M152" s="192" t="s">
        <v>1</v>
      </c>
      <c r="N152" s="193" t="s">
        <v>41</v>
      </c>
      <c r="O152" s="76"/>
      <c r="P152" s="194">
        <f>O152*H152</f>
        <v>0</v>
      </c>
      <c r="Q152" s="194">
        <v>9.0620000000000006E-2</v>
      </c>
      <c r="R152" s="194">
        <f>Q152*H152</f>
        <v>16.048802000000002</v>
      </c>
      <c r="S152" s="194">
        <v>0</v>
      </c>
      <c r="T152" s="195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96" t="s">
        <v>137</v>
      </c>
      <c r="AT152" s="196" t="s">
        <v>132</v>
      </c>
      <c r="AU152" s="196" t="s">
        <v>86</v>
      </c>
      <c r="AY152" s="10" t="s">
        <v>130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0" t="s">
        <v>84</v>
      </c>
      <c r="BK152" s="197">
        <f>ROUND(I152*H152,2)</f>
        <v>0</v>
      </c>
      <c r="BL152" s="10" t="s">
        <v>137</v>
      </c>
      <c r="BM152" s="196" t="s">
        <v>183</v>
      </c>
    </row>
    <row r="153" spans="1:65" s="34" customFormat="1" ht="48.75">
      <c r="A153" s="28"/>
      <c r="B153" s="29"/>
      <c r="C153" s="28"/>
      <c r="D153" s="198" t="s">
        <v>139</v>
      </c>
      <c r="E153" s="28"/>
      <c r="F153" s="199" t="s">
        <v>184</v>
      </c>
      <c r="G153" s="28"/>
      <c r="H153" s="28"/>
      <c r="I153" s="28"/>
      <c r="J153" s="28"/>
      <c r="K153" s="28"/>
      <c r="L153" s="29"/>
      <c r="M153" s="200"/>
      <c r="N153" s="201"/>
      <c r="O153" s="76"/>
      <c r="P153" s="76"/>
      <c r="Q153" s="76"/>
      <c r="R153" s="76"/>
      <c r="S153" s="76"/>
      <c r="T153" s="77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0" t="s">
        <v>139</v>
      </c>
      <c r="AU153" s="10" t="s">
        <v>86</v>
      </c>
    </row>
    <row r="154" spans="1:65" s="202" customFormat="1" ht="11.25">
      <c r="B154" s="203"/>
      <c r="D154" s="198" t="s">
        <v>141</v>
      </c>
      <c r="E154" s="204" t="s">
        <v>1</v>
      </c>
      <c r="F154" s="205" t="s">
        <v>153</v>
      </c>
      <c r="H154" s="206">
        <v>177.1</v>
      </c>
      <c r="L154" s="203"/>
      <c r="M154" s="207"/>
      <c r="N154" s="208"/>
      <c r="O154" s="208"/>
      <c r="P154" s="208"/>
      <c r="Q154" s="208"/>
      <c r="R154" s="208"/>
      <c r="S154" s="208"/>
      <c r="T154" s="209"/>
      <c r="AT154" s="204" t="s">
        <v>141</v>
      </c>
      <c r="AU154" s="204" t="s">
        <v>86</v>
      </c>
      <c r="AV154" s="202" t="s">
        <v>86</v>
      </c>
      <c r="AW154" s="202" t="s">
        <v>33</v>
      </c>
      <c r="AX154" s="202" t="s">
        <v>84</v>
      </c>
      <c r="AY154" s="204" t="s">
        <v>130</v>
      </c>
    </row>
    <row r="155" spans="1:65" s="34" customFormat="1" ht="24.2" customHeight="1">
      <c r="A155" s="28"/>
      <c r="B155" s="29"/>
      <c r="C155" s="210" t="s">
        <v>185</v>
      </c>
      <c r="D155" s="210" t="s">
        <v>186</v>
      </c>
      <c r="E155" s="211" t="s">
        <v>187</v>
      </c>
      <c r="F155" s="212" t="s">
        <v>188</v>
      </c>
      <c r="G155" s="213" t="s">
        <v>135</v>
      </c>
      <c r="H155" s="214">
        <v>163.03200000000001</v>
      </c>
      <c r="I155" s="4"/>
      <c r="J155" s="215">
        <f>ROUND(I155*H155,2)</f>
        <v>0</v>
      </c>
      <c r="K155" s="212" t="s">
        <v>136</v>
      </c>
      <c r="L155" s="216"/>
      <c r="M155" s="217" t="s">
        <v>1</v>
      </c>
      <c r="N155" s="218" t="s">
        <v>41</v>
      </c>
      <c r="O155" s="76"/>
      <c r="P155" s="194">
        <f>O155*H155</f>
        <v>0</v>
      </c>
      <c r="Q155" s="194">
        <v>0.17599999999999999</v>
      </c>
      <c r="R155" s="194">
        <f>Q155*H155</f>
        <v>28.693632000000001</v>
      </c>
      <c r="S155" s="194">
        <v>0</v>
      </c>
      <c r="T155" s="195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96" t="s">
        <v>180</v>
      </c>
      <c r="AT155" s="196" t="s">
        <v>186</v>
      </c>
      <c r="AU155" s="196" t="s">
        <v>86</v>
      </c>
      <c r="AY155" s="10" t="s">
        <v>130</v>
      </c>
      <c r="BE155" s="197">
        <f>IF(N155="základní",J155,0)</f>
        <v>0</v>
      </c>
      <c r="BF155" s="197">
        <f>IF(N155="snížená",J155,0)</f>
        <v>0</v>
      </c>
      <c r="BG155" s="197">
        <f>IF(N155="zákl. přenesená",J155,0)</f>
        <v>0</v>
      </c>
      <c r="BH155" s="197">
        <f>IF(N155="sníž. přenesená",J155,0)</f>
        <v>0</v>
      </c>
      <c r="BI155" s="197">
        <f>IF(N155="nulová",J155,0)</f>
        <v>0</v>
      </c>
      <c r="BJ155" s="10" t="s">
        <v>84</v>
      </c>
      <c r="BK155" s="197">
        <f>ROUND(I155*H155,2)</f>
        <v>0</v>
      </c>
      <c r="BL155" s="10" t="s">
        <v>137</v>
      </c>
      <c r="BM155" s="196" t="s">
        <v>189</v>
      </c>
    </row>
    <row r="156" spans="1:65" s="34" customFormat="1" ht="11.25">
      <c r="A156" s="28"/>
      <c r="B156" s="29"/>
      <c r="C156" s="28"/>
      <c r="D156" s="198" t="s">
        <v>139</v>
      </c>
      <c r="E156" s="28"/>
      <c r="F156" s="199" t="s">
        <v>188</v>
      </c>
      <c r="G156" s="28"/>
      <c r="H156" s="28"/>
      <c r="I156" s="28"/>
      <c r="J156" s="28"/>
      <c r="K156" s="28"/>
      <c r="L156" s="29"/>
      <c r="M156" s="200"/>
      <c r="N156" s="201"/>
      <c r="O156" s="76"/>
      <c r="P156" s="76"/>
      <c r="Q156" s="76"/>
      <c r="R156" s="76"/>
      <c r="S156" s="76"/>
      <c r="T156" s="77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0" t="s">
        <v>139</v>
      </c>
      <c r="AU156" s="10" t="s">
        <v>86</v>
      </c>
    </row>
    <row r="157" spans="1:65" s="202" customFormat="1" ht="11.25">
      <c r="B157" s="203"/>
      <c r="D157" s="198" t="s">
        <v>141</v>
      </c>
      <c r="E157" s="204" t="s">
        <v>1</v>
      </c>
      <c r="F157" s="205" t="s">
        <v>190</v>
      </c>
      <c r="H157" s="206">
        <v>159.83500000000001</v>
      </c>
      <c r="L157" s="203"/>
      <c r="M157" s="207"/>
      <c r="N157" s="208"/>
      <c r="O157" s="208"/>
      <c r="P157" s="208"/>
      <c r="Q157" s="208"/>
      <c r="R157" s="208"/>
      <c r="S157" s="208"/>
      <c r="T157" s="209"/>
      <c r="AT157" s="204" t="s">
        <v>141</v>
      </c>
      <c r="AU157" s="204" t="s">
        <v>86</v>
      </c>
      <c r="AV157" s="202" t="s">
        <v>86</v>
      </c>
      <c r="AW157" s="202" t="s">
        <v>33</v>
      </c>
      <c r="AX157" s="202" t="s">
        <v>84</v>
      </c>
      <c r="AY157" s="204" t="s">
        <v>130</v>
      </c>
    </row>
    <row r="158" spans="1:65" s="202" customFormat="1" ht="11.25">
      <c r="B158" s="203"/>
      <c r="D158" s="198" t="s">
        <v>141</v>
      </c>
      <c r="F158" s="205" t="s">
        <v>191</v>
      </c>
      <c r="H158" s="206">
        <v>163.03200000000001</v>
      </c>
      <c r="L158" s="203"/>
      <c r="M158" s="207"/>
      <c r="N158" s="208"/>
      <c r="O158" s="208"/>
      <c r="P158" s="208"/>
      <c r="Q158" s="208"/>
      <c r="R158" s="208"/>
      <c r="S158" s="208"/>
      <c r="T158" s="209"/>
      <c r="AT158" s="204" t="s">
        <v>141</v>
      </c>
      <c r="AU158" s="204" t="s">
        <v>86</v>
      </c>
      <c r="AV158" s="202" t="s">
        <v>86</v>
      </c>
      <c r="AW158" s="202" t="s">
        <v>3</v>
      </c>
      <c r="AX158" s="202" t="s">
        <v>84</v>
      </c>
      <c r="AY158" s="204" t="s">
        <v>130</v>
      </c>
    </row>
    <row r="159" spans="1:65" s="34" customFormat="1" ht="24.2" customHeight="1">
      <c r="A159" s="28"/>
      <c r="B159" s="29"/>
      <c r="C159" s="210" t="s">
        <v>192</v>
      </c>
      <c r="D159" s="210" t="s">
        <v>186</v>
      </c>
      <c r="E159" s="211" t="s">
        <v>193</v>
      </c>
      <c r="F159" s="212" t="s">
        <v>194</v>
      </c>
      <c r="G159" s="213" t="s">
        <v>135</v>
      </c>
      <c r="H159" s="214">
        <v>1.2649999999999999</v>
      </c>
      <c r="I159" s="4"/>
      <c r="J159" s="215">
        <f>ROUND(I159*H159,2)</f>
        <v>0</v>
      </c>
      <c r="K159" s="212" t="s">
        <v>136</v>
      </c>
      <c r="L159" s="216"/>
      <c r="M159" s="217" t="s">
        <v>1</v>
      </c>
      <c r="N159" s="218" t="s">
        <v>41</v>
      </c>
      <c r="O159" s="76"/>
      <c r="P159" s="194">
        <f>O159*H159</f>
        <v>0</v>
      </c>
      <c r="Q159" s="194">
        <v>0.153</v>
      </c>
      <c r="R159" s="194">
        <f>Q159*H159</f>
        <v>0.19354499999999999</v>
      </c>
      <c r="S159" s="194">
        <v>0</v>
      </c>
      <c r="T159" s="195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96" t="s">
        <v>180</v>
      </c>
      <c r="AT159" s="196" t="s">
        <v>186</v>
      </c>
      <c r="AU159" s="196" t="s">
        <v>86</v>
      </c>
      <c r="AY159" s="10" t="s">
        <v>130</v>
      </c>
      <c r="BE159" s="197">
        <f>IF(N159="základní",J159,0)</f>
        <v>0</v>
      </c>
      <c r="BF159" s="197">
        <f>IF(N159="snížená",J159,0)</f>
        <v>0</v>
      </c>
      <c r="BG159" s="197">
        <f>IF(N159="zákl. přenesená",J159,0)</f>
        <v>0</v>
      </c>
      <c r="BH159" s="197">
        <f>IF(N159="sníž. přenesená",J159,0)</f>
        <v>0</v>
      </c>
      <c r="BI159" s="197">
        <f>IF(N159="nulová",J159,0)</f>
        <v>0</v>
      </c>
      <c r="BJ159" s="10" t="s">
        <v>84</v>
      </c>
      <c r="BK159" s="197">
        <f>ROUND(I159*H159,2)</f>
        <v>0</v>
      </c>
      <c r="BL159" s="10" t="s">
        <v>137</v>
      </c>
      <c r="BM159" s="196" t="s">
        <v>195</v>
      </c>
    </row>
    <row r="160" spans="1:65" s="34" customFormat="1" ht="11.25">
      <c r="A160" s="28"/>
      <c r="B160" s="29"/>
      <c r="C160" s="28"/>
      <c r="D160" s="198" t="s">
        <v>139</v>
      </c>
      <c r="E160" s="28"/>
      <c r="F160" s="199" t="s">
        <v>194</v>
      </c>
      <c r="G160" s="28"/>
      <c r="H160" s="28"/>
      <c r="I160" s="28"/>
      <c r="J160" s="28"/>
      <c r="K160" s="28"/>
      <c r="L160" s="29"/>
      <c r="M160" s="200"/>
      <c r="N160" s="201"/>
      <c r="O160" s="76"/>
      <c r="P160" s="76"/>
      <c r="Q160" s="76"/>
      <c r="R160" s="76"/>
      <c r="S160" s="76"/>
      <c r="T160" s="77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0" t="s">
        <v>139</v>
      </c>
      <c r="AU160" s="10" t="s">
        <v>86</v>
      </c>
    </row>
    <row r="161" spans="1:65" s="202" customFormat="1" ht="11.25">
      <c r="B161" s="203"/>
      <c r="D161" s="198" t="s">
        <v>141</v>
      </c>
      <c r="E161" s="204" t="s">
        <v>94</v>
      </c>
      <c r="F161" s="205" t="s">
        <v>196</v>
      </c>
      <c r="H161" s="206">
        <v>1.2649999999999999</v>
      </c>
      <c r="L161" s="203"/>
      <c r="M161" s="207"/>
      <c r="N161" s="208"/>
      <c r="O161" s="208"/>
      <c r="P161" s="208"/>
      <c r="Q161" s="208"/>
      <c r="R161" s="208"/>
      <c r="S161" s="208"/>
      <c r="T161" s="209"/>
      <c r="AT161" s="204" t="s">
        <v>141</v>
      </c>
      <c r="AU161" s="204" t="s">
        <v>86</v>
      </c>
      <c r="AV161" s="202" t="s">
        <v>86</v>
      </c>
      <c r="AW161" s="202" t="s">
        <v>33</v>
      </c>
      <c r="AX161" s="202" t="s">
        <v>84</v>
      </c>
      <c r="AY161" s="204" t="s">
        <v>130</v>
      </c>
    </row>
    <row r="162" spans="1:65" s="34" customFormat="1" ht="24.2" customHeight="1">
      <c r="A162" s="28"/>
      <c r="B162" s="29"/>
      <c r="C162" s="210" t="s">
        <v>197</v>
      </c>
      <c r="D162" s="210" t="s">
        <v>186</v>
      </c>
      <c r="E162" s="211" t="s">
        <v>198</v>
      </c>
      <c r="F162" s="212" t="s">
        <v>199</v>
      </c>
      <c r="G162" s="213" t="s">
        <v>135</v>
      </c>
      <c r="H162" s="214">
        <v>16</v>
      </c>
      <c r="I162" s="4"/>
      <c r="J162" s="215">
        <f>ROUND(I162*H162,2)</f>
        <v>0</v>
      </c>
      <c r="K162" s="212" t="s">
        <v>136</v>
      </c>
      <c r="L162" s="216"/>
      <c r="M162" s="217" t="s">
        <v>1</v>
      </c>
      <c r="N162" s="218" t="s">
        <v>41</v>
      </c>
      <c r="O162" s="76"/>
      <c r="P162" s="194">
        <f>O162*H162</f>
        <v>0</v>
      </c>
      <c r="Q162" s="194">
        <v>0.17499999999999999</v>
      </c>
      <c r="R162" s="194">
        <f>Q162*H162</f>
        <v>2.8</v>
      </c>
      <c r="S162" s="194">
        <v>0</v>
      </c>
      <c r="T162" s="195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96" t="s">
        <v>180</v>
      </c>
      <c r="AT162" s="196" t="s">
        <v>186</v>
      </c>
      <c r="AU162" s="196" t="s">
        <v>86</v>
      </c>
      <c r="AY162" s="10" t="s">
        <v>130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0" t="s">
        <v>84</v>
      </c>
      <c r="BK162" s="197">
        <f>ROUND(I162*H162,2)</f>
        <v>0</v>
      </c>
      <c r="BL162" s="10" t="s">
        <v>137</v>
      </c>
      <c r="BM162" s="196" t="s">
        <v>200</v>
      </c>
    </row>
    <row r="163" spans="1:65" s="34" customFormat="1" ht="11.25">
      <c r="A163" s="28"/>
      <c r="B163" s="29"/>
      <c r="C163" s="28"/>
      <c r="D163" s="198" t="s">
        <v>139</v>
      </c>
      <c r="E163" s="28"/>
      <c r="F163" s="199" t="s">
        <v>199</v>
      </c>
      <c r="G163" s="28"/>
      <c r="H163" s="28"/>
      <c r="I163" s="28"/>
      <c r="J163" s="28"/>
      <c r="K163" s="28"/>
      <c r="L163" s="29"/>
      <c r="M163" s="200"/>
      <c r="N163" s="201"/>
      <c r="O163" s="76"/>
      <c r="P163" s="76"/>
      <c r="Q163" s="76"/>
      <c r="R163" s="76"/>
      <c r="S163" s="76"/>
      <c r="T163" s="77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0" t="s">
        <v>139</v>
      </c>
      <c r="AU163" s="10" t="s">
        <v>86</v>
      </c>
    </row>
    <row r="164" spans="1:65" s="202" customFormat="1" ht="11.25">
      <c r="B164" s="203"/>
      <c r="D164" s="198" t="s">
        <v>141</v>
      </c>
      <c r="E164" s="204" t="s">
        <v>1</v>
      </c>
      <c r="F164" s="205" t="s">
        <v>201</v>
      </c>
      <c r="H164" s="206">
        <v>16</v>
      </c>
      <c r="L164" s="203"/>
      <c r="M164" s="207"/>
      <c r="N164" s="208"/>
      <c r="O164" s="208"/>
      <c r="P164" s="208"/>
      <c r="Q164" s="208"/>
      <c r="R164" s="208"/>
      <c r="S164" s="208"/>
      <c r="T164" s="209"/>
      <c r="AT164" s="204" t="s">
        <v>141</v>
      </c>
      <c r="AU164" s="204" t="s">
        <v>86</v>
      </c>
      <c r="AV164" s="202" t="s">
        <v>86</v>
      </c>
      <c r="AW164" s="202" t="s">
        <v>33</v>
      </c>
      <c r="AX164" s="202" t="s">
        <v>84</v>
      </c>
      <c r="AY164" s="204" t="s">
        <v>130</v>
      </c>
    </row>
    <row r="165" spans="1:65" s="34" customFormat="1" ht="37.9" customHeight="1">
      <c r="A165" s="28"/>
      <c r="B165" s="29"/>
      <c r="C165" s="186" t="s">
        <v>8</v>
      </c>
      <c r="D165" s="186" t="s">
        <v>132</v>
      </c>
      <c r="E165" s="187" t="s">
        <v>202</v>
      </c>
      <c r="F165" s="188" t="s">
        <v>203</v>
      </c>
      <c r="G165" s="189" t="s">
        <v>135</v>
      </c>
      <c r="H165" s="190">
        <v>16</v>
      </c>
      <c r="I165" s="2"/>
      <c r="J165" s="191">
        <f>ROUND(I165*H165,2)</f>
        <v>0</v>
      </c>
      <c r="K165" s="188" t="s">
        <v>136</v>
      </c>
      <c r="L165" s="29"/>
      <c r="M165" s="192" t="s">
        <v>1</v>
      </c>
      <c r="N165" s="193" t="s">
        <v>41</v>
      </c>
      <c r="O165" s="76"/>
      <c r="P165" s="194">
        <f>O165*H165</f>
        <v>0</v>
      </c>
      <c r="Q165" s="194">
        <v>0</v>
      </c>
      <c r="R165" s="194">
        <f>Q165*H165</f>
        <v>0</v>
      </c>
      <c r="S165" s="194">
        <v>0</v>
      </c>
      <c r="T165" s="195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96" t="s">
        <v>137</v>
      </c>
      <c r="AT165" s="196" t="s">
        <v>132</v>
      </c>
      <c r="AU165" s="196" t="s">
        <v>86</v>
      </c>
      <c r="AY165" s="10" t="s">
        <v>130</v>
      </c>
      <c r="BE165" s="197">
        <f>IF(N165="základní",J165,0)</f>
        <v>0</v>
      </c>
      <c r="BF165" s="197">
        <f>IF(N165="snížená",J165,0)</f>
        <v>0</v>
      </c>
      <c r="BG165" s="197">
        <f>IF(N165="zákl. přenesená",J165,0)</f>
        <v>0</v>
      </c>
      <c r="BH165" s="197">
        <f>IF(N165="sníž. přenesená",J165,0)</f>
        <v>0</v>
      </c>
      <c r="BI165" s="197">
        <f>IF(N165="nulová",J165,0)</f>
        <v>0</v>
      </c>
      <c r="BJ165" s="10" t="s">
        <v>84</v>
      </c>
      <c r="BK165" s="197">
        <f>ROUND(I165*H165,2)</f>
        <v>0</v>
      </c>
      <c r="BL165" s="10" t="s">
        <v>137</v>
      </c>
      <c r="BM165" s="196" t="s">
        <v>204</v>
      </c>
    </row>
    <row r="166" spans="1:65" s="34" customFormat="1" ht="48.75">
      <c r="A166" s="28"/>
      <c r="B166" s="29"/>
      <c r="C166" s="28"/>
      <c r="D166" s="198" t="s">
        <v>139</v>
      </c>
      <c r="E166" s="28"/>
      <c r="F166" s="199" t="s">
        <v>205</v>
      </c>
      <c r="G166" s="28"/>
      <c r="H166" s="28"/>
      <c r="I166" s="28"/>
      <c r="J166" s="28"/>
      <c r="K166" s="28"/>
      <c r="L166" s="29"/>
      <c r="M166" s="200"/>
      <c r="N166" s="201"/>
      <c r="O166" s="76"/>
      <c r="P166" s="76"/>
      <c r="Q166" s="76"/>
      <c r="R166" s="76"/>
      <c r="S166" s="76"/>
      <c r="T166" s="77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0" t="s">
        <v>139</v>
      </c>
      <c r="AU166" s="10" t="s">
        <v>86</v>
      </c>
    </row>
    <row r="167" spans="1:65" s="202" customFormat="1" ht="11.25">
      <c r="B167" s="203"/>
      <c r="D167" s="198" t="s">
        <v>141</v>
      </c>
      <c r="E167" s="204" t="s">
        <v>1</v>
      </c>
      <c r="F167" s="205" t="s">
        <v>201</v>
      </c>
      <c r="H167" s="206">
        <v>16</v>
      </c>
      <c r="L167" s="203"/>
      <c r="M167" s="207"/>
      <c r="N167" s="208"/>
      <c r="O167" s="208"/>
      <c r="P167" s="208"/>
      <c r="Q167" s="208"/>
      <c r="R167" s="208"/>
      <c r="S167" s="208"/>
      <c r="T167" s="209"/>
      <c r="AT167" s="204" t="s">
        <v>141</v>
      </c>
      <c r="AU167" s="204" t="s">
        <v>86</v>
      </c>
      <c r="AV167" s="202" t="s">
        <v>86</v>
      </c>
      <c r="AW167" s="202" t="s">
        <v>33</v>
      </c>
      <c r="AX167" s="202" t="s">
        <v>84</v>
      </c>
      <c r="AY167" s="204" t="s">
        <v>130</v>
      </c>
    </row>
    <row r="168" spans="1:65" s="173" customFormat="1" ht="22.9" customHeight="1">
      <c r="B168" s="174"/>
      <c r="D168" s="175" t="s">
        <v>75</v>
      </c>
      <c r="E168" s="184" t="s">
        <v>180</v>
      </c>
      <c r="F168" s="184" t="s">
        <v>206</v>
      </c>
      <c r="J168" s="185">
        <f>BK168</f>
        <v>0</v>
      </c>
      <c r="L168" s="174"/>
      <c r="M168" s="178"/>
      <c r="N168" s="179"/>
      <c r="O168" s="179"/>
      <c r="P168" s="180">
        <f>SUM(P169:P174)</f>
        <v>0</v>
      </c>
      <c r="Q168" s="179"/>
      <c r="R168" s="180">
        <f>SUM(R169:R174)</f>
        <v>1.2246999999999999</v>
      </c>
      <c r="S168" s="179"/>
      <c r="T168" s="181">
        <f>SUM(T169:T174)</f>
        <v>1.2200000000000002</v>
      </c>
      <c r="AR168" s="175" t="s">
        <v>84</v>
      </c>
      <c r="AT168" s="182" t="s">
        <v>75</v>
      </c>
      <c r="AU168" s="182" t="s">
        <v>84</v>
      </c>
      <c r="AY168" s="175" t="s">
        <v>130</v>
      </c>
      <c r="BK168" s="183">
        <f>SUM(BK169:BK174)</f>
        <v>0</v>
      </c>
    </row>
    <row r="169" spans="1:65" s="34" customFormat="1" ht="37.9" customHeight="1">
      <c r="A169" s="28"/>
      <c r="B169" s="29"/>
      <c r="C169" s="186" t="s">
        <v>207</v>
      </c>
      <c r="D169" s="186" t="s">
        <v>132</v>
      </c>
      <c r="E169" s="187" t="s">
        <v>208</v>
      </c>
      <c r="F169" s="188" t="s">
        <v>209</v>
      </c>
      <c r="G169" s="189" t="s">
        <v>210</v>
      </c>
      <c r="H169" s="190">
        <v>1</v>
      </c>
      <c r="I169" s="2"/>
      <c r="J169" s="191">
        <f>ROUND(I169*H169,2)</f>
        <v>0</v>
      </c>
      <c r="K169" s="188" t="s">
        <v>136</v>
      </c>
      <c r="L169" s="29"/>
      <c r="M169" s="192" t="s">
        <v>1</v>
      </c>
      <c r="N169" s="193" t="s">
        <v>41</v>
      </c>
      <c r="O169" s="76"/>
      <c r="P169" s="194">
        <f>O169*H169</f>
        <v>0</v>
      </c>
      <c r="Q169" s="194">
        <v>0.62248000000000003</v>
      </c>
      <c r="R169" s="194">
        <f>Q169*H169</f>
        <v>0.62248000000000003</v>
      </c>
      <c r="S169" s="194">
        <v>0.62</v>
      </c>
      <c r="T169" s="195">
        <f>S169*H169</f>
        <v>0.62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96" t="s">
        <v>137</v>
      </c>
      <c r="AT169" s="196" t="s">
        <v>132</v>
      </c>
      <c r="AU169" s="196" t="s">
        <v>86</v>
      </c>
      <c r="AY169" s="10" t="s">
        <v>130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0" t="s">
        <v>84</v>
      </c>
      <c r="BK169" s="197">
        <f>ROUND(I169*H169,2)</f>
        <v>0</v>
      </c>
      <c r="BL169" s="10" t="s">
        <v>137</v>
      </c>
      <c r="BM169" s="196" t="s">
        <v>211</v>
      </c>
    </row>
    <row r="170" spans="1:65" s="34" customFormat="1" ht="19.5">
      <c r="A170" s="28"/>
      <c r="B170" s="29"/>
      <c r="C170" s="28"/>
      <c r="D170" s="198" t="s">
        <v>139</v>
      </c>
      <c r="E170" s="28"/>
      <c r="F170" s="199" t="s">
        <v>212</v>
      </c>
      <c r="G170" s="28"/>
      <c r="H170" s="28"/>
      <c r="I170" s="28"/>
      <c r="J170" s="28"/>
      <c r="K170" s="28"/>
      <c r="L170" s="29"/>
      <c r="M170" s="200"/>
      <c r="N170" s="201"/>
      <c r="O170" s="76"/>
      <c r="P170" s="76"/>
      <c r="Q170" s="76"/>
      <c r="R170" s="76"/>
      <c r="S170" s="76"/>
      <c r="T170" s="77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0" t="s">
        <v>139</v>
      </c>
      <c r="AU170" s="10" t="s">
        <v>86</v>
      </c>
    </row>
    <row r="171" spans="1:65" s="202" customFormat="1" ht="11.25">
      <c r="B171" s="203"/>
      <c r="D171" s="198" t="s">
        <v>141</v>
      </c>
      <c r="E171" s="204" t="s">
        <v>1</v>
      </c>
      <c r="F171" s="205" t="s">
        <v>84</v>
      </c>
      <c r="H171" s="206">
        <v>1</v>
      </c>
      <c r="L171" s="203"/>
      <c r="M171" s="207"/>
      <c r="N171" s="208"/>
      <c r="O171" s="208"/>
      <c r="P171" s="208"/>
      <c r="Q171" s="208"/>
      <c r="R171" s="208"/>
      <c r="S171" s="208"/>
      <c r="T171" s="209"/>
      <c r="AT171" s="204" t="s">
        <v>141</v>
      </c>
      <c r="AU171" s="204" t="s">
        <v>86</v>
      </c>
      <c r="AV171" s="202" t="s">
        <v>86</v>
      </c>
      <c r="AW171" s="202" t="s">
        <v>33</v>
      </c>
      <c r="AX171" s="202" t="s">
        <v>84</v>
      </c>
      <c r="AY171" s="204" t="s">
        <v>130</v>
      </c>
    </row>
    <row r="172" spans="1:65" s="34" customFormat="1" ht="24.2" customHeight="1">
      <c r="A172" s="28"/>
      <c r="B172" s="29"/>
      <c r="C172" s="186" t="s">
        <v>213</v>
      </c>
      <c r="D172" s="186" t="s">
        <v>132</v>
      </c>
      <c r="E172" s="187" t="s">
        <v>214</v>
      </c>
      <c r="F172" s="188" t="s">
        <v>215</v>
      </c>
      <c r="G172" s="189" t="s">
        <v>210</v>
      </c>
      <c r="H172" s="190">
        <v>6</v>
      </c>
      <c r="I172" s="2"/>
      <c r="J172" s="191">
        <f>ROUND(I172*H172,2)</f>
        <v>0</v>
      </c>
      <c r="K172" s="188" t="s">
        <v>136</v>
      </c>
      <c r="L172" s="29"/>
      <c r="M172" s="192" t="s">
        <v>1</v>
      </c>
      <c r="N172" s="193" t="s">
        <v>41</v>
      </c>
      <c r="O172" s="76"/>
      <c r="P172" s="194">
        <f>O172*H172</f>
        <v>0</v>
      </c>
      <c r="Q172" s="194">
        <v>0.10037</v>
      </c>
      <c r="R172" s="194">
        <f>Q172*H172</f>
        <v>0.60221999999999998</v>
      </c>
      <c r="S172" s="194">
        <v>0.1</v>
      </c>
      <c r="T172" s="195">
        <f>S172*H172</f>
        <v>0.60000000000000009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96" t="s">
        <v>137</v>
      </c>
      <c r="AT172" s="196" t="s">
        <v>132</v>
      </c>
      <c r="AU172" s="196" t="s">
        <v>86</v>
      </c>
      <c r="AY172" s="10" t="s">
        <v>130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0" t="s">
        <v>84</v>
      </c>
      <c r="BK172" s="197">
        <f>ROUND(I172*H172,2)</f>
        <v>0</v>
      </c>
      <c r="BL172" s="10" t="s">
        <v>137</v>
      </c>
      <c r="BM172" s="196" t="s">
        <v>216</v>
      </c>
    </row>
    <row r="173" spans="1:65" s="34" customFormat="1" ht="19.5">
      <c r="A173" s="28"/>
      <c r="B173" s="29"/>
      <c r="C173" s="28"/>
      <c r="D173" s="198" t="s">
        <v>139</v>
      </c>
      <c r="E173" s="28"/>
      <c r="F173" s="199" t="s">
        <v>215</v>
      </c>
      <c r="G173" s="28"/>
      <c r="H173" s="28"/>
      <c r="I173" s="28"/>
      <c r="J173" s="28"/>
      <c r="K173" s="28"/>
      <c r="L173" s="29"/>
      <c r="M173" s="200"/>
      <c r="N173" s="201"/>
      <c r="O173" s="76"/>
      <c r="P173" s="76"/>
      <c r="Q173" s="76"/>
      <c r="R173" s="76"/>
      <c r="S173" s="76"/>
      <c r="T173" s="77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0" t="s">
        <v>139</v>
      </c>
      <c r="AU173" s="10" t="s">
        <v>86</v>
      </c>
    </row>
    <row r="174" spans="1:65" s="202" customFormat="1" ht="11.25">
      <c r="B174" s="203"/>
      <c r="D174" s="198" t="s">
        <v>141</v>
      </c>
      <c r="E174" s="204" t="s">
        <v>1</v>
      </c>
      <c r="F174" s="205" t="s">
        <v>217</v>
      </c>
      <c r="H174" s="206">
        <v>6</v>
      </c>
      <c r="L174" s="203"/>
      <c r="M174" s="207"/>
      <c r="N174" s="208"/>
      <c r="O174" s="208"/>
      <c r="P174" s="208"/>
      <c r="Q174" s="208"/>
      <c r="R174" s="208"/>
      <c r="S174" s="208"/>
      <c r="T174" s="209"/>
      <c r="AT174" s="204" t="s">
        <v>141</v>
      </c>
      <c r="AU174" s="204" t="s">
        <v>86</v>
      </c>
      <c r="AV174" s="202" t="s">
        <v>86</v>
      </c>
      <c r="AW174" s="202" t="s">
        <v>33</v>
      </c>
      <c r="AX174" s="202" t="s">
        <v>84</v>
      </c>
      <c r="AY174" s="204" t="s">
        <v>130</v>
      </c>
    </row>
    <row r="175" spans="1:65" s="173" customFormat="1" ht="22.9" customHeight="1">
      <c r="B175" s="174"/>
      <c r="D175" s="175" t="s">
        <v>75</v>
      </c>
      <c r="E175" s="184" t="s">
        <v>185</v>
      </c>
      <c r="F175" s="184" t="s">
        <v>218</v>
      </c>
      <c r="J175" s="185">
        <f>BK175</f>
        <v>0</v>
      </c>
      <c r="L175" s="174"/>
      <c r="M175" s="178"/>
      <c r="N175" s="179"/>
      <c r="O175" s="179"/>
      <c r="P175" s="180">
        <f>SUM(P176:P216)</f>
        <v>0</v>
      </c>
      <c r="Q175" s="179"/>
      <c r="R175" s="180">
        <f>SUM(R176:R216)</f>
        <v>53.831845000000001</v>
      </c>
      <c r="S175" s="179"/>
      <c r="T175" s="181">
        <f>SUM(T176:T216)</f>
        <v>56.414000000000001</v>
      </c>
      <c r="AR175" s="175" t="s">
        <v>84</v>
      </c>
      <c r="AT175" s="182" t="s">
        <v>75</v>
      </c>
      <c r="AU175" s="182" t="s">
        <v>84</v>
      </c>
      <c r="AY175" s="175" t="s">
        <v>130</v>
      </c>
      <c r="BK175" s="183">
        <f>SUM(BK176:BK216)</f>
        <v>0</v>
      </c>
    </row>
    <row r="176" spans="1:65" s="34" customFormat="1" ht="24.2" customHeight="1">
      <c r="A176" s="28"/>
      <c r="B176" s="29"/>
      <c r="C176" s="186" t="s">
        <v>219</v>
      </c>
      <c r="D176" s="186" t="s">
        <v>132</v>
      </c>
      <c r="E176" s="187" t="s">
        <v>220</v>
      </c>
      <c r="F176" s="188" t="s">
        <v>221</v>
      </c>
      <c r="G176" s="189" t="s">
        <v>210</v>
      </c>
      <c r="H176" s="190">
        <v>2</v>
      </c>
      <c r="I176" s="2"/>
      <c r="J176" s="191">
        <f>ROUND(I176*H176,2)</f>
        <v>0</v>
      </c>
      <c r="K176" s="188" t="s">
        <v>136</v>
      </c>
      <c r="L176" s="29"/>
      <c r="M176" s="192" t="s">
        <v>1</v>
      </c>
      <c r="N176" s="193" t="s">
        <v>41</v>
      </c>
      <c r="O176" s="76"/>
      <c r="P176" s="194">
        <f>O176*H176</f>
        <v>0</v>
      </c>
      <c r="Q176" s="194">
        <v>6.9999999999999999E-4</v>
      </c>
      <c r="R176" s="194">
        <f>Q176*H176</f>
        <v>1.4E-3</v>
      </c>
      <c r="S176" s="194">
        <v>0</v>
      </c>
      <c r="T176" s="195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96" t="s">
        <v>137</v>
      </c>
      <c r="AT176" s="196" t="s">
        <v>132</v>
      </c>
      <c r="AU176" s="196" t="s">
        <v>86</v>
      </c>
      <c r="AY176" s="10" t="s">
        <v>130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0" t="s">
        <v>84</v>
      </c>
      <c r="BK176" s="197">
        <f>ROUND(I176*H176,2)</f>
        <v>0</v>
      </c>
      <c r="BL176" s="10" t="s">
        <v>137</v>
      </c>
      <c r="BM176" s="196" t="s">
        <v>222</v>
      </c>
    </row>
    <row r="177" spans="1:65" s="34" customFormat="1" ht="19.5">
      <c r="A177" s="28"/>
      <c r="B177" s="29"/>
      <c r="C177" s="28"/>
      <c r="D177" s="198" t="s">
        <v>139</v>
      </c>
      <c r="E177" s="28"/>
      <c r="F177" s="199" t="s">
        <v>223</v>
      </c>
      <c r="G177" s="28"/>
      <c r="H177" s="28"/>
      <c r="I177" s="28"/>
      <c r="J177" s="28"/>
      <c r="K177" s="28"/>
      <c r="L177" s="29"/>
      <c r="M177" s="200"/>
      <c r="N177" s="201"/>
      <c r="O177" s="76"/>
      <c r="P177" s="76"/>
      <c r="Q177" s="76"/>
      <c r="R177" s="76"/>
      <c r="S177" s="76"/>
      <c r="T177" s="77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0" t="s">
        <v>139</v>
      </c>
      <c r="AU177" s="10" t="s">
        <v>86</v>
      </c>
    </row>
    <row r="178" spans="1:65" s="202" customFormat="1" ht="11.25">
      <c r="B178" s="203"/>
      <c r="D178" s="198" t="s">
        <v>141</v>
      </c>
      <c r="E178" s="204" t="s">
        <v>1</v>
      </c>
      <c r="F178" s="205" t="s">
        <v>86</v>
      </c>
      <c r="H178" s="206">
        <v>2</v>
      </c>
      <c r="L178" s="203"/>
      <c r="M178" s="207"/>
      <c r="N178" s="208"/>
      <c r="O178" s="208"/>
      <c r="P178" s="208"/>
      <c r="Q178" s="208"/>
      <c r="R178" s="208"/>
      <c r="S178" s="208"/>
      <c r="T178" s="209"/>
      <c r="AT178" s="204" t="s">
        <v>141</v>
      </c>
      <c r="AU178" s="204" t="s">
        <v>86</v>
      </c>
      <c r="AV178" s="202" t="s">
        <v>86</v>
      </c>
      <c r="AW178" s="202" t="s">
        <v>33</v>
      </c>
      <c r="AX178" s="202" t="s">
        <v>84</v>
      </c>
      <c r="AY178" s="204" t="s">
        <v>130</v>
      </c>
    </row>
    <row r="179" spans="1:65" s="34" customFormat="1" ht="24.2" customHeight="1">
      <c r="A179" s="28"/>
      <c r="B179" s="29"/>
      <c r="C179" s="186" t="s">
        <v>224</v>
      </c>
      <c r="D179" s="186" t="s">
        <v>132</v>
      </c>
      <c r="E179" s="187" t="s">
        <v>225</v>
      </c>
      <c r="F179" s="188" t="s">
        <v>226</v>
      </c>
      <c r="G179" s="189" t="s">
        <v>210</v>
      </c>
      <c r="H179" s="190">
        <v>2</v>
      </c>
      <c r="I179" s="2"/>
      <c r="J179" s="191">
        <f>ROUND(I179*H179,2)</f>
        <v>0</v>
      </c>
      <c r="K179" s="188" t="s">
        <v>136</v>
      </c>
      <c r="L179" s="29"/>
      <c r="M179" s="192" t="s">
        <v>1</v>
      </c>
      <c r="N179" s="193" t="s">
        <v>41</v>
      </c>
      <c r="O179" s="76"/>
      <c r="P179" s="194">
        <f>O179*H179</f>
        <v>0</v>
      </c>
      <c r="Q179" s="194">
        <v>0.11241</v>
      </c>
      <c r="R179" s="194">
        <f>Q179*H179</f>
        <v>0.22481999999999999</v>
      </c>
      <c r="S179" s="194">
        <v>0</v>
      </c>
      <c r="T179" s="195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96" t="s">
        <v>137</v>
      </c>
      <c r="AT179" s="196" t="s">
        <v>132</v>
      </c>
      <c r="AU179" s="196" t="s">
        <v>86</v>
      </c>
      <c r="AY179" s="10" t="s">
        <v>130</v>
      </c>
      <c r="BE179" s="197">
        <f>IF(N179="základní",J179,0)</f>
        <v>0</v>
      </c>
      <c r="BF179" s="197">
        <f>IF(N179="snížená",J179,0)</f>
        <v>0</v>
      </c>
      <c r="BG179" s="197">
        <f>IF(N179="zákl. přenesená",J179,0)</f>
        <v>0</v>
      </c>
      <c r="BH179" s="197">
        <f>IF(N179="sníž. přenesená",J179,0)</f>
        <v>0</v>
      </c>
      <c r="BI179" s="197">
        <f>IF(N179="nulová",J179,0)</f>
        <v>0</v>
      </c>
      <c r="BJ179" s="10" t="s">
        <v>84</v>
      </c>
      <c r="BK179" s="197">
        <f>ROUND(I179*H179,2)</f>
        <v>0</v>
      </c>
      <c r="BL179" s="10" t="s">
        <v>137</v>
      </c>
      <c r="BM179" s="196" t="s">
        <v>227</v>
      </c>
    </row>
    <row r="180" spans="1:65" s="34" customFormat="1" ht="19.5">
      <c r="A180" s="28"/>
      <c r="B180" s="29"/>
      <c r="C180" s="28"/>
      <c r="D180" s="198" t="s">
        <v>139</v>
      </c>
      <c r="E180" s="28"/>
      <c r="F180" s="199" t="s">
        <v>228</v>
      </c>
      <c r="G180" s="28"/>
      <c r="H180" s="28"/>
      <c r="I180" s="28"/>
      <c r="J180" s="28"/>
      <c r="K180" s="28"/>
      <c r="L180" s="29"/>
      <c r="M180" s="200"/>
      <c r="N180" s="201"/>
      <c r="O180" s="76"/>
      <c r="P180" s="76"/>
      <c r="Q180" s="76"/>
      <c r="R180" s="76"/>
      <c r="S180" s="76"/>
      <c r="T180" s="77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T180" s="10" t="s">
        <v>139</v>
      </c>
      <c r="AU180" s="10" t="s">
        <v>86</v>
      </c>
    </row>
    <row r="181" spans="1:65" s="202" customFormat="1" ht="11.25">
      <c r="B181" s="203"/>
      <c r="D181" s="198" t="s">
        <v>141</v>
      </c>
      <c r="E181" s="204" t="s">
        <v>1</v>
      </c>
      <c r="F181" s="205" t="s">
        <v>86</v>
      </c>
      <c r="H181" s="206">
        <v>2</v>
      </c>
      <c r="L181" s="203"/>
      <c r="M181" s="207"/>
      <c r="N181" s="208"/>
      <c r="O181" s="208"/>
      <c r="P181" s="208"/>
      <c r="Q181" s="208"/>
      <c r="R181" s="208"/>
      <c r="S181" s="208"/>
      <c r="T181" s="209"/>
      <c r="AT181" s="204" t="s">
        <v>141</v>
      </c>
      <c r="AU181" s="204" t="s">
        <v>86</v>
      </c>
      <c r="AV181" s="202" t="s">
        <v>86</v>
      </c>
      <c r="AW181" s="202" t="s">
        <v>33</v>
      </c>
      <c r="AX181" s="202" t="s">
        <v>84</v>
      </c>
      <c r="AY181" s="204" t="s">
        <v>130</v>
      </c>
    </row>
    <row r="182" spans="1:65" s="34" customFormat="1" ht="21.75" customHeight="1">
      <c r="A182" s="28"/>
      <c r="B182" s="29"/>
      <c r="C182" s="210" t="s">
        <v>229</v>
      </c>
      <c r="D182" s="210" t="s">
        <v>186</v>
      </c>
      <c r="E182" s="211" t="s">
        <v>230</v>
      </c>
      <c r="F182" s="212" t="s">
        <v>231</v>
      </c>
      <c r="G182" s="213" t="s">
        <v>210</v>
      </c>
      <c r="H182" s="214">
        <v>2</v>
      </c>
      <c r="I182" s="4"/>
      <c r="J182" s="215">
        <f>ROUND(I182*H182,2)</f>
        <v>0</v>
      </c>
      <c r="K182" s="212" t="s">
        <v>136</v>
      </c>
      <c r="L182" s="216"/>
      <c r="M182" s="217" t="s">
        <v>1</v>
      </c>
      <c r="N182" s="218" t="s">
        <v>41</v>
      </c>
      <c r="O182" s="76"/>
      <c r="P182" s="194">
        <f>O182*H182</f>
        <v>0</v>
      </c>
      <c r="Q182" s="194">
        <v>6.1000000000000004E-3</v>
      </c>
      <c r="R182" s="194">
        <f>Q182*H182</f>
        <v>1.2200000000000001E-2</v>
      </c>
      <c r="S182" s="194">
        <v>0</v>
      </c>
      <c r="T182" s="195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96" t="s">
        <v>180</v>
      </c>
      <c r="AT182" s="196" t="s">
        <v>186</v>
      </c>
      <c r="AU182" s="196" t="s">
        <v>86</v>
      </c>
      <c r="AY182" s="10" t="s">
        <v>130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0" t="s">
        <v>84</v>
      </c>
      <c r="BK182" s="197">
        <f>ROUND(I182*H182,2)</f>
        <v>0</v>
      </c>
      <c r="BL182" s="10" t="s">
        <v>137</v>
      </c>
      <c r="BM182" s="196" t="s">
        <v>232</v>
      </c>
    </row>
    <row r="183" spans="1:65" s="34" customFormat="1" ht="11.25">
      <c r="A183" s="28"/>
      <c r="B183" s="29"/>
      <c r="C183" s="28"/>
      <c r="D183" s="198" t="s">
        <v>139</v>
      </c>
      <c r="E183" s="28"/>
      <c r="F183" s="199" t="s">
        <v>231</v>
      </c>
      <c r="G183" s="28"/>
      <c r="H183" s="28"/>
      <c r="I183" s="28"/>
      <c r="J183" s="28"/>
      <c r="K183" s="28"/>
      <c r="L183" s="29"/>
      <c r="M183" s="200"/>
      <c r="N183" s="201"/>
      <c r="O183" s="76"/>
      <c r="P183" s="76"/>
      <c r="Q183" s="76"/>
      <c r="R183" s="76"/>
      <c r="S183" s="76"/>
      <c r="T183" s="77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0" t="s">
        <v>139</v>
      </c>
      <c r="AU183" s="10" t="s">
        <v>86</v>
      </c>
    </row>
    <row r="184" spans="1:65" s="34" customFormat="1" ht="16.5" customHeight="1">
      <c r="A184" s="28"/>
      <c r="B184" s="29"/>
      <c r="C184" s="210" t="s">
        <v>233</v>
      </c>
      <c r="D184" s="210" t="s">
        <v>186</v>
      </c>
      <c r="E184" s="211" t="s">
        <v>234</v>
      </c>
      <c r="F184" s="212" t="s">
        <v>235</v>
      </c>
      <c r="G184" s="213" t="s">
        <v>210</v>
      </c>
      <c r="H184" s="214">
        <v>2</v>
      </c>
      <c r="I184" s="4"/>
      <c r="J184" s="215">
        <f>ROUND(I184*H184,2)</f>
        <v>0</v>
      </c>
      <c r="K184" s="212" t="s">
        <v>136</v>
      </c>
      <c r="L184" s="216"/>
      <c r="M184" s="217" t="s">
        <v>1</v>
      </c>
      <c r="N184" s="218" t="s">
        <v>41</v>
      </c>
      <c r="O184" s="76"/>
      <c r="P184" s="194">
        <f>O184*H184</f>
        <v>0</v>
      </c>
      <c r="Q184" s="194">
        <v>1E-4</v>
      </c>
      <c r="R184" s="194">
        <f>Q184*H184</f>
        <v>2.0000000000000001E-4</v>
      </c>
      <c r="S184" s="194">
        <v>0</v>
      </c>
      <c r="T184" s="195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96" t="s">
        <v>180</v>
      </c>
      <c r="AT184" s="196" t="s">
        <v>186</v>
      </c>
      <c r="AU184" s="196" t="s">
        <v>86</v>
      </c>
      <c r="AY184" s="10" t="s">
        <v>130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0" t="s">
        <v>84</v>
      </c>
      <c r="BK184" s="197">
        <f>ROUND(I184*H184,2)</f>
        <v>0</v>
      </c>
      <c r="BL184" s="10" t="s">
        <v>137</v>
      </c>
      <c r="BM184" s="196" t="s">
        <v>236</v>
      </c>
    </row>
    <row r="185" spans="1:65" s="34" customFormat="1" ht="11.25">
      <c r="A185" s="28"/>
      <c r="B185" s="29"/>
      <c r="C185" s="28"/>
      <c r="D185" s="198" t="s">
        <v>139</v>
      </c>
      <c r="E185" s="28"/>
      <c r="F185" s="199" t="s">
        <v>235</v>
      </c>
      <c r="G185" s="28"/>
      <c r="H185" s="28"/>
      <c r="I185" s="28"/>
      <c r="J185" s="28"/>
      <c r="K185" s="28"/>
      <c r="L185" s="29"/>
      <c r="M185" s="200"/>
      <c r="N185" s="201"/>
      <c r="O185" s="76"/>
      <c r="P185" s="76"/>
      <c r="Q185" s="76"/>
      <c r="R185" s="76"/>
      <c r="S185" s="76"/>
      <c r="T185" s="77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0" t="s">
        <v>139</v>
      </c>
      <c r="AU185" s="10" t="s">
        <v>86</v>
      </c>
    </row>
    <row r="186" spans="1:65" s="34" customFormat="1" ht="16.5" customHeight="1">
      <c r="A186" s="28"/>
      <c r="B186" s="29"/>
      <c r="C186" s="210" t="s">
        <v>237</v>
      </c>
      <c r="D186" s="210" t="s">
        <v>186</v>
      </c>
      <c r="E186" s="211" t="s">
        <v>238</v>
      </c>
      <c r="F186" s="212" t="s">
        <v>239</v>
      </c>
      <c r="G186" s="213" t="s">
        <v>210</v>
      </c>
      <c r="H186" s="214">
        <v>2</v>
      </c>
      <c r="I186" s="4"/>
      <c r="J186" s="215">
        <f>ROUND(I186*H186,2)</f>
        <v>0</v>
      </c>
      <c r="K186" s="212" t="s">
        <v>136</v>
      </c>
      <c r="L186" s="216"/>
      <c r="M186" s="217" t="s">
        <v>1</v>
      </c>
      <c r="N186" s="218" t="s">
        <v>41</v>
      </c>
      <c r="O186" s="76"/>
      <c r="P186" s="194">
        <f>O186*H186</f>
        <v>0</v>
      </c>
      <c r="Q186" s="194">
        <v>3.0000000000000001E-3</v>
      </c>
      <c r="R186" s="194">
        <f>Q186*H186</f>
        <v>6.0000000000000001E-3</v>
      </c>
      <c r="S186" s="194">
        <v>0</v>
      </c>
      <c r="T186" s="195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96" t="s">
        <v>180</v>
      </c>
      <c r="AT186" s="196" t="s">
        <v>186</v>
      </c>
      <c r="AU186" s="196" t="s">
        <v>86</v>
      </c>
      <c r="AY186" s="10" t="s">
        <v>130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0" t="s">
        <v>84</v>
      </c>
      <c r="BK186" s="197">
        <f>ROUND(I186*H186,2)</f>
        <v>0</v>
      </c>
      <c r="BL186" s="10" t="s">
        <v>137</v>
      </c>
      <c r="BM186" s="196" t="s">
        <v>240</v>
      </c>
    </row>
    <row r="187" spans="1:65" s="34" customFormat="1" ht="11.25">
      <c r="A187" s="28"/>
      <c r="B187" s="29"/>
      <c r="C187" s="28"/>
      <c r="D187" s="198" t="s">
        <v>139</v>
      </c>
      <c r="E187" s="28"/>
      <c r="F187" s="199" t="s">
        <v>239</v>
      </c>
      <c r="G187" s="28"/>
      <c r="H187" s="28"/>
      <c r="I187" s="28"/>
      <c r="J187" s="28"/>
      <c r="K187" s="28"/>
      <c r="L187" s="29"/>
      <c r="M187" s="200"/>
      <c r="N187" s="201"/>
      <c r="O187" s="76"/>
      <c r="P187" s="76"/>
      <c r="Q187" s="76"/>
      <c r="R187" s="76"/>
      <c r="S187" s="76"/>
      <c r="T187" s="77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0" t="s">
        <v>139</v>
      </c>
      <c r="AU187" s="10" t="s">
        <v>86</v>
      </c>
    </row>
    <row r="188" spans="1:65" s="34" customFormat="1" ht="33" customHeight="1">
      <c r="A188" s="28"/>
      <c r="B188" s="29"/>
      <c r="C188" s="186" t="s">
        <v>241</v>
      </c>
      <c r="D188" s="186" t="s">
        <v>132</v>
      </c>
      <c r="E188" s="187" t="s">
        <v>242</v>
      </c>
      <c r="F188" s="188" t="s">
        <v>243</v>
      </c>
      <c r="G188" s="189" t="s">
        <v>156</v>
      </c>
      <c r="H188" s="190">
        <v>126.5</v>
      </c>
      <c r="I188" s="2"/>
      <c r="J188" s="191">
        <f>ROUND(I188*H188,2)</f>
        <v>0</v>
      </c>
      <c r="K188" s="188" t="s">
        <v>136</v>
      </c>
      <c r="L188" s="29"/>
      <c r="M188" s="192" t="s">
        <v>1</v>
      </c>
      <c r="N188" s="193" t="s">
        <v>41</v>
      </c>
      <c r="O188" s="76"/>
      <c r="P188" s="194">
        <f>O188*H188</f>
        <v>0</v>
      </c>
      <c r="Q188" s="194">
        <v>0.16850000000000001</v>
      </c>
      <c r="R188" s="194">
        <f>Q188*H188</f>
        <v>21.315250000000002</v>
      </c>
      <c r="S188" s="194">
        <v>0</v>
      </c>
      <c r="T188" s="195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96" t="s">
        <v>137</v>
      </c>
      <c r="AT188" s="196" t="s">
        <v>132</v>
      </c>
      <c r="AU188" s="196" t="s">
        <v>86</v>
      </c>
      <c r="AY188" s="10" t="s">
        <v>130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0" t="s">
        <v>84</v>
      </c>
      <c r="BK188" s="197">
        <f>ROUND(I188*H188,2)</f>
        <v>0</v>
      </c>
      <c r="BL188" s="10" t="s">
        <v>137</v>
      </c>
      <c r="BM188" s="196" t="s">
        <v>244</v>
      </c>
    </row>
    <row r="189" spans="1:65" s="34" customFormat="1" ht="29.25">
      <c r="A189" s="28"/>
      <c r="B189" s="29"/>
      <c r="C189" s="28"/>
      <c r="D189" s="198" t="s">
        <v>139</v>
      </c>
      <c r="E189" s="28"/>
      <c r="F189" s="199" t="s">
        <v>245</v>
      </c>
      <c r="G189" s="28"/>
      <c r="H189" s="28"/>
      <c r="I189" s="28"/>
      <c r="J189" s="28"/>
      <c r="K189" s="28"/>
      <c r="L189" s="29"/>
      <c r="M189" s="200"/>
      <c r="N189" s="201"/>
      <c r="O189" s="76"/>
      <c r="P189" s="76"/>
      <c r="Q189" s="76"/>
      <c r="R189" s="76"/>
      <c r="S189" s="76"/>
      <c r="T189" s="77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0" t="s">
        <v>139</v>
      </c>
      <c r="AU189" s="10" t="s">
        <v>86</v>
      </c>
    </row>
    <row r="190" spans="1:65" s="202" customFormat="1" ht="11.25">
      <c r="B190" s="203"/>
      <c r="D190" s="198" t="s">
        <v>141</v>
      </c>
      <c r="E190" s="204" t="s">
        <v>91</v>
      </c>
      <c r="F190" s="205" t="s">
        <v>93</v>
      </c>
      <c r="H190" s="206">
        <v>126.5</v>
      </c>
      <c r="L190" s="203"/>
      <c r="M190" s="207"/>
      <c r="N190" s="208"/>
      <c r="O190" s="208"/>
      <c r="P190" s="208"/>
      <c r="Q190" s="208"/>
      <c r="R190" s="208"/>
      <c r="S190" s="208"/>
      <c r="T190" s="209"/>
      <c r="AT190" s="204" t="s">
        <v>141</v>
      </c>
      <c r="AU190" s="204" t="s">
        <v>86</v>
      </c>
      <c r="AV190" s="202" t="s">
        <v>86</v>
      </c>
      <c r="AW190" s="202" t="s">
        <v>33</v>
      </c>
      <c r="AX190" s="202" t="s">
        <v>84</v>
      </c>
      <c r="AY190" s="204" t="s">
        <v>130</v>
      </c>
    </row>
    <row r="191" spans="1:65" s="34" customFormat="1" ht="16.5" customHeight="1">
      <c r="A191" s="28"/>
      <c r="B191" s="29"/>
      <c r="C191" s="210" t="s">
        <v>7</v>
      </c>
      <c r="D191" s="210" t="s">
        <v>186</v>
      </c>
      <c r="E191" s="211" t="s">
        <v>246</v>
      </c>
      <c r="F191" s="212" t="s">
        <v>247</v>
      </c>
      <c r="G191" s="213" t="s">
        <v>156</v>
      </c>
      <c r="H191" s="214">
        <v>79.05</v>
      </c>
      <c r="I191" s="4"/>
      <c r="J191" s="215">
        <f>ROUND(I191*H191,2)</f>
        <v>0</v>
      </c>
      <c r="K191" s="212" t="s">
        <v>136</v>
      </c>
      <c r="L191" s="216"/>
      <c r="M191" s="217" t="s">
        <v>1</v>
      </c>
      <c r="N191" s="218" t="s">
        <v>41</v>
      </c>
      <c r="O191" s="76"/>
      <c r="P191" s="194">
        <f>O191*H191</f>
        <v>0</v>
      </c>
      <c r="Q191" s="194">
        <v>0.08</v>
      </c>
      <c r="R191" s="194">
        <f>Q191*H191</f>
        <v>6.3239999999999998</v>
      </c>
      <c r="S191" s="194">
        <v>0</v>
      </c>
      <c r="T191" s="195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96" t="s">
        <v>180</v>
      </c>
      <c r="AT191" s="196" t="s">
        <v>186</v>
      </c>
      <c r="AU191" s="196" t="s">
        <v>86</v>
      </c>
      <c r="AY191" s="10" t="s">
        <v>130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0" t="s">
        <v>84</v>
      </c>
      <c r="BK191" s="197">
        <f>ROUND(I191*H191,2)</f>
        <v>0</v>
      </c>
      <c r="BL191" s="10" t="s">
        <v>137</v>
      </c>
      <c r="BM191" s="196" t="s">
        <v>248</v>
      </c>
    </row>
    <row r="192" spans="1:65" s="34" customFormat="1" ht="11.25">
      <c r="A192" s="28"/>
      <c r="B192" s="29"/>
      <c r="C192" s="28"/>
      <c r="D192" s="198" t="s">
        <v>139</v>
      </c>
      <c r="E192" s="28"/>
      <c r="F192" s="199" t="s">
        <v>247</v>
      </c>
      <c r="G192" s="28"/>
      <c r="H192" s="28"/>
      <c r="I192" s="28"/>
      <c r="J192" s="28"/>
      <c r="K192" s="28"/>
      <c r="L192" s="29"/>
      <c r="M192" s="200"/>
      <c r="N192" s="201"/>
      <c r="O192" s="76"/>
      <c r="P192" s="76"/>
      <c r="Q192" s="76"/>
      <c r="R192" s="76"/>
      <c r="S192" s="76"/>
      <c r="T192" s="77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T192" s="10" t="s">
        <v>139</v>
      </c>
      <c r="AU192" s="10" t="s">
        <v>86</v>
      </c>
    </row>
    <row r="193" spans="1:65" s="202" customFormat="1" ht="11.25">
      <c r="B193" s="203"/>
      <c r="D193" s="198" t="s">
        <v>141</v>
      </c>
      <c r="E193" s="204" t="s">
        <v>1</v>
      </c>
      <c r="F193" s="205" t="s">
        <v>249</v>
      </c>
      <c r="H193" s="206">
        <v>77.5</v>
      </c>
      <c r="L193" s="203"/>
      <c r="M193" s="207"/>
      <c r="N193" s="208"/>
      <c r="O193" s="208"/>
      <c r="P193" s="208"/>
      <c r="Q193" s="208"/>
      <c r="R193" s="208"/>
      <c r="S193" s="208"/>
      <c r="T193" s="209"/>
      <c r="AT193" s="204" t="s">
        <v>141</v>
      </c>
      <c r="AU193" s="204" t="s">
        <v>86</v>
      </c>
      <c r="AV193" s="202" t="s">
        <v>86</v>
      </c>
      <c r="AW193" s="202" t="s">
        <v>33</v>
      </c>
      <c r="AX193" s="202" t="s">
        <v>84</v>
      </c>
      <c r="AY193" s="204" t="s">
        <v>130</v>
      </c>
    </row>
    <row r="194" spans="1:65" s="202" customFormat="1" ht="11.25">
      <c r="B194" s="203"/>
      <c r="D194" s="198" t="s">
        <v>141</v>
      </c>
      <c r="F194" s="205" t="s">
        <v>250</v>
      </c>
      <c r="H194" s="206">
        <v>79.05</v>
      </c>
      <c r="L194" s="203"/>
      <c r="M194" s="207"/>
      <c r="N194" s="208"/>
      <c r="O194" s="208"/>
      <c r="P194" s="208"/>
      <c r="Q194" s="208"/>
      <c r="R194" s="208"/>
      <c r="S194" s="208"/>
      <c r="T194" s="209"/>
      <c r="AT194" s="204" t="s">
        <v>141</v>
      </c>
      <c r="AU194" s="204" t="s">
        <v>86</v>
      </c>
      <c r="AV194" s="202" t="s">
        <v>86</v>
      </c>
      <c r="AW194" s="202" t="s">
        <v>3</v>
      </c>
      <c r="AX194" s="202" t="s">
        <v>84</v>
      </c>
      <c r="AY194" s="204" t="s">
        <v>130</v>
      </c>
    </row>
    <row r="195" spans="1:65" s="34" customFormat="1" ht="24.2" customHeight="1">
      <c r="A195" s="28"/>
      <c r="B195" s="29"/>
      <c r="C195" s="210" t="s">
        <v>251</v>
      </c>
      <c r="D195" s="210" t="s">
        <v>186</v>
      </c>
      <c r="E195" s="211" t="s">
        <v>252</v>
      </c>
      <c r="F195" s="212" t="s">
        <v>253</v>
      </c>
      <c r="G195" s="213" t="s">
        <v>156</v>
      </c>
      <c r="H195" s="214">
        <v>32</v>
      </c>
      <c r="I195" s="4"/>
      <c r="J195" s="215">
        <f>ROUND(I195*H195,2)</f>
        <v>0</v>
      </c>
      <c r="K195" s="212" t="s">
        <v>136</v>
      </c>
      <c r="L195" s="216"/>
      <c r="M195" s="217" t="s">
        <v>1</v>
      </c>
      <c r="N195" s="218" t="s">
        <v>41</v>
      </c>
      <c r="O195" s="76"/>
      <c r="P195" s="194">
        <f>O195*H195</f>
        <v>0</v>
      </c>
      <c r="Q195" s="194">
        <v>4.8300000000000003E-2</v>
      </c>
      <c r="R195" s="194">
        <f>Q195*H195</f>
        <v>1.5456000000000001</v>
      </c>
      <c r="S195" s="194">
        <v>0</v>
      </c>
      <c r="T195" s="195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96" t="s">
        <v>180</v>
      </c>
      <c r="AT195" s="196" t="s">
        <v>186</v>
      </c>
      <c r="AU195" s="196" t="s">
        <v>86</v>
      </c>
      <c r="AY195" s="10" t="s">
        <v>130</v>
      </c>
      <c r="BE195" s="197">
        <f>IF(N195="základní",J195,0)</f>
        <v>0</v>
      </c>
      <c r="BF195" s="197">
        <f>IF(N195="snížená",J195,0)</f>
        <v>0</v>
      </c>
      <c r="BG195" s="197">
        <f>IF(N195="zákl. přenesená",J195,0)</f>
        <v>0</v>
      </c>
      <c r="BH195" s="197">
        <f>IF(N195="sníž. přenesená",J195,0)</f>
        <v>0</v>
      </c>
      <c r="BI195" s="197">
        <f>IF(N195="nulová",J195,0)</f>
        <v>0</v>
      </c>
      <c r="BJ195" s="10" t="s">
        <v>84</v>
      </c>
      <c r="BK195" s="197">
        <f>ROUND(I195*H195,2)</f>
        <v>0</v>
      </c>
      <c r="BL195" s="10" t="s">
        <v>137</v>
      </c>
      <c r="BM195" s="196" t="s">
        <v>254</v>
      </c>
    </row>
    <row r="196" spans="1:65" s="34" customFormat="1" ht="11.25">
      <c r="A196" s="28"/>
      <c r="B196" s="29"/>
      <c r="C196" s="28"/>
      <c r="D196" s="198" t="s">
        <v>139</v>
      </c>
      <c r="E196" s="28"/>
      <c r="F196" s="199" t="s">
        <v>253</v>
      </c>
      <c r="G196" s="28"/>
      <c r="H196" s="28"/>
      <c r="I196" s="28"/>
      <c r="J196" s="28"/>
      <c r="K196" s="28"/>
      <c r="L196" s="29"/>
      <c r="M196" s="200"/>
      <c r="N196" s="201"/>
      <c r="O196" s="76"/>
      <c r="P196" s="76"/>
      <c r="Q196" s="76"/>
      <c r="R196" s="76"/>
      <c r="S196" s="76"/>
      <c r="T196" s="77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T196" s="10" t="s">
        <v>139</v>
      </c>
      <c r="AU196" s="10" t="s">
        <v>86</v>
      </c>
    </row>
    <row r="197" spans="1:65" s="202" customFormat="1" ht="11.25">
      <c r="B197" s="203"/>
      <c r="D197" s="198" t="s">
        <v>141</v>
      </c>
      <c r="E197" s="204" t="s">
        <v>1</v>
      </c>
      <c r="F197" s="205" t="s">
        <v>255</v>
      </c>
      <c r="H197" s="206">
        <v>32</v>
      </c>
      <c r="L197" s="203"/>
      <c r="M197" s="207"/>
      <c r="N197" s="208"/>
      <c r="O197" s="208"/>
      <c r="P197" s="208"/>
      <c r="Q197" s="208"/>
      <c r="R197" s="208"/>
      <c r="S197" s="208"/>
      <c r="T197" s="209"/>
      <c r="AT197" s="204" t="s">
        <v>141</v>
      </c>
      <c r="AU197" s="204" t="s">
        <v>86</v>
      </c>
      <c r="AV197" s="202" t="s">
        <v>86</v>
      </c>
      <c r="AW197" s="202" t="s">
        <v>33</v>
      </c>
      <c r="AX197" s="202" t="s">
        <v>84</v>
      </c>
      <c r="AY197" s="204" t="s">
        <v>130</v>
      </c>
    </row>
    <row r="198" spans="1:65" s="34" customFormat="1" ht="24.2" customHeight="1">
      <c r="A198" s="28"/>
      <c r="B198" s="29"/>
      <c r="C198" s="210" t="s">
        <v>256</v>
      </c>
      <c r="D198" s="210" t="s">
        <v>186</v>
      </c>
      <c r="E198" s="211" t="s">
        <v>257</v>
      </c>
      <c r="F198" s="212" t="s">
        <v>258</v>
      </c>
      <c r="G198" s="213" t="s">
        <v>156</v>
      </c>
      <c r="H198" s="214">
        <v>17</v>
      </c>
      <c r="I198" s="4"/>
      <c r="J198" s="215">
        <f>ROUND(I198*H198,2)</f>
        <v>0</v>
      </c>
      <c r="K198" s="212" t="s">
        <v>136</v>
      </c>
      <c r="L198" s="216"/>
      <c r="M198" s="217" t="s">
        <v>1</v>
      </c>
      <c r="N198" s="218" t="s">
        <v>41</v>
      </c>
      <c r="O198" s="76"/>
      <c r="P198" s="194">
        <f>O198*H198</f>
        <v>0</v>
      </c>
      <c r="Q198" s="194">
        <v>6.5670000000000006E-2</v>
      </c>
      <c r="R198" s="194">
        <f>Q198*H198</f>
        <v>1.11639</v>
      </c>
      <c r="S198" s="194">
        <v>0</v>
      </c>
      <c r="T198" s="195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96" t="s">
        <v>180</v>
      </c>
      <c r="AT198" s="196" t="s">
        <v>186</v>
      </c>
      <c r="AU198" s="196" t="s">
        <v>86</v>
      </c>
      <c r="AY198" s="10" t="s">
        <v>130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0" t="s">
        <v>84</v>
      </c>
      <c r="BK198" s="197">
        <f>ROUND(I198*H198,2)</f>
        <v>0</v>
      </c>
      <c r="BL198" s="10" t="s">
        <v>137</v>
      </c>
      <c r="BM198" s="196" t="s">
        <v>259</v>
      </c>
    </row>
    <row r="199" spans="1:65" s="34" customFormat="1" ht="11.25">
      <c r="A199" s="28"/>
      <c r="B199" s="29"/>
      <c r="C199" s="28"/>
      <c r="D199" s="198" t="s">
        <v>139</v>
      </c>
      <c r="E199" s="28"/>
      <c r="F199" s="199" t="s">
        <v>258</v>
      </c>
      <c r="G199" s="28"/>
      <c r="H199" s="28"/>
      <c r="I199" s="28"/>
      <c r="J199" s="28"/>
      <c r="K199" s="28"/>
      <c r="L199" s="29"/>
      <c r="M199" s="200"/>
      <c r="N199" s="201"/>
      <c r="O199" s="76"/>
      <c r="P199" s="76"/>
      <c r="Q199" s="76"/>
      <c r="R199" s="76"/>
      <c r="S199" s="76"/>
      <c r="T199" s="77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0" t="s">
        <v>139</v>
      </c>
      <c r="AU199" s="10" t="s">
        <v>86</v>
      </c>
    </row>
    <row r="200" spans="1:65" s="202" customFormat="1" ht="11.25">
      <c r="B200" s="203"/>
      <c r="D200" s="198" t="s">
        <v>141</v>
      </c>
      <c r="E200" s="204" t="s">
        <v>1</v>
      </c>
      <c r="F200" s="205" t="s">
        <v>260</v>
      </c>
      <c r="H200" s="206">
        <v>17</v>
      </c>
      <c r="L200" s="203"/>
      <c r="M200" s="207"/>
      <c r="N200" s="208"/>
      <c r="O200" s="208"/>
      <c r="P200" s="208"/>
      <c r="Q200" s="208"/>
      <c r="R200" s="208"/>
      <c r="S200" s="208"/>
      <c r="T200" s="209"/>
      <c r="AT200" s="204" t="s">
        <v>141</v>
      </c>
      <c r="AU200" s="204" t="s">
        <v>86</v>
      </c>
      <c r="AV200" s="202" t="s">
        <v>86</v>
      </c>
      <c r="AW200" s="202" t="s">
        <v>33</v>
      </c>
      <c r="AX200" s="202" t="s">
        <v>84</v>
      </c>
      <c r="AY200" s="204" t="s">
        <v>130</v>
      </c>
    </row>
    <row r="201" spans="1:65" s="34" customFormat="1" ht="33" customHeight="1">
      <c r="A201" s="28"/>
      <c r="B201" s="29"/>
      <c r="C201" s="186" t="s">
        <v>261</v>
      </c>
      <c r="D201" s="186" t="s">
        <v>132</v>
      </c>
      <c r="E201" s="187" t="s">
        <v>262</v>
      </c>
      <c r="F201" s="188" t="s">
        <v>263</v>
      </c>
      <c r="G201" s="189" t="s">
        <v>156</v>
      </c>
      <c r="H201" s="190">
        <v>23</v>
      </c>
      <c r="I201" s="2"/>
      <c r="J201" s="191">
        <f>ROUND(I201*H201,2)</f>
        <v>0</v>
      </c>
      <c r="K201" s="188" t="s">
        <v>136</v>
      </c>
      <c r="L201" s="29"/>
      <c r="M201" s="192" t="s">
        <v>1</v>
      </c>
      <c r="N201" s="193" t="s">
        <v>41</v>
      </c>
      <c r="O201" s="76"/>
      <c r="P201" s="194">
        <f>O201*H201</f>
        <v>0</v>
      </c>
      <c r="Q201" s="194">
        <v>0.14041999999999999</v>
      </c>
      <c r="R201" s="194">
        <f>Q201*H201</f>
        <v>3.22966</v>
      </c>
      <c r="S201" s="194">
        <v>0</v>
      </c>
      <c r="T201" s="195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96" t="s">
        <v>137</v>
      </c>
      <c r="AT201" s="196" t="s">
        <v>132</v>
      </c>
      <c r="AU201" s="196" t="s">
        <v>86</v>
      </c>
      <c r="AY201" s="10" t="s">
        <v>130</v>
      </c>
      <c r="BE201" s="197">
        <f>IF(N201="základní",J201,0)</f>
        <v>0</v>
      </c>
      <c r="BF201" s="197">
        <f>IF(N201="snížená",J201,0)</f>
        <v>0</v>
      </c>
      <c r="BG201" s="197">
        <f>IF(N201="zákl. přenesená",J201,0)</f>
        <v>0</v>
      </c>
      <c r="BH201" s="197">
        <f>IF(N201="sníž. přenesená",J201,0)</f>
        <v>0</v>
      </c>
      <c r="BI201" s="197">
        <f>IF(N201="nulová",J201,0)</f>
        <v>0</v>
      </c>
      <c r="BJ201" s="10" t="s">
        <v>84</v>
      </c>
      <c r="BK201" s="197">
        <f>ROUND(I201*H201,2)</f>
        <v>0</v>
      </c>
      <c r="BL201" s="10" t="s">
        <v>137</v>
      </c>
      <c r="BM201" s="196" t="s">
        <v>264</v>
      </c>
    </row>
    <row r="202" spans="1:65" s="34" customFormat="1" ht="29.25">
      <c r="A202" s="28"/>
      <c r="B202" s="29"/>
      <c r="C202" s="28"/>
      <c r="D202" s="198" t="s">
        <v>139</v>
      </c>
      <c r="E202" s="28"/>
      <c r="F202" s="199" t="s">
        <v>265</v>
      </c>
      <c r="G202" s="28"/>
      <c r="H202" s="28"/>
      <c r="I202" s="28"/>
      <c r="J202" s="28"/>
      <c r="K202" s="28"/>
      <c r="L202" s="29"/>
      <c r="M202" s="200"/>
      <c r="N202" s="201"/>
      <c r="O202" s="76"/>
      <c r="P202" s="76"/>
      <c r="Q202" s="76"/>
      <c r="R202" s="76"/>
      <c r="S202" s="76"/>
      <c r="T202" s="77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T202" s="10" t="s">
        <v>139</v>
      </c>
      <c r="AU202" s="10" t="s">
        <v>86</v>
      </c>
    </row>
    <row r="203" spans="1:65" s="202" customFormat="1" ht="11.25">
      <c r="B203" s="203"/>
      <c r="D203" s="198" t="s">
        <v>141</v>
      </c>
      <c r="E203" s="204" t="s">
        <v>1</v>
      </c>
      <c r="F203" s="205" t="s">
        <v>266</v>
      </c>
      <c r="H203" s="206">
        <v>23</v>
      </c>
      <c r="L203" s="203"/>
      <c r="M203" s="207"/>
      <c r="N203" s="208"/>
      <c r="O203" s="208"/>
      <c r="P203" s="208"/>
      <c r="Q203" s="208"/>
      <c r="R203" s="208"/>
      <c r="S203" s="208"/>
      <c r="T203" s="209"/>
      <c r="AT203" s="204" t="s">
        <v>141</v>
      </c>
      <c r="AU203" s="204" t="s">
        <v>86</v>
      </c>
      <c r="AV203" s="202" t="s">
        <v>86</v>
      </c>
      <c r="AW203" s="202" t="s">
        <v>33</v>
      </c>
      <c r="AX203" s="202" t="s">
        <v>84</v>
      </c>
      <c r="AY203" s="204" t="s">
        <v>130</v>
      </c>
    </row>
    <row r="204" spans="1:65" s="34" customFormat="1" ht="16.5" customHeight="1">
      <c r="A204" s="28"/>
      <c r="B204" s="29"/>
      <c r="C204" s="210" t="s">
        <v>267</v>
      </c>
      <c r="D204" s="210" t="s">
        <v>186</v>
      </c>
      <c r="E204" s="211" t="s">
        <v>268</v>
      </c>
      <c r="F204" s="212" t="s">
        <v>269</v>
      </c>
      <c r="G204" s="213" t="s">
        <v>156</v>
      </c>
      <c r="H204" s="214">
        <v>23.46</v>
      </c>
      <c r="I204" s="4"/>
      <c r="J204" s="215">
        <f>ROUND(I204*H204,2)</f>
        <v>0</v>
      </c>
      <c r="K204" s="212" t="s">
        <v>136</v>
      </c>
      <c r="L204" s="216"/>
      <c r="M204" s="217" t="s">
        <v>1</v>
      </c>
      <c r="N204" s="218" t="s">
        <v>41</v>
      </c>
      <c r="O204" s="76"/>
      <c r="P204" s="194">
        <f>O204*H204</f>
        <v>0</v>
      </c>
      <c r="Q204" s="194">
        <v>4.4999999999999998E-2</v>
      </c>
      <c r="R204" s="194">
        <f>Q204*H204</f>
        <v>1.0557000000000001</v>
      </c>
      <c r="S204" s="194">
        <v>0</v>
      </c>
      <c r="T204" s="195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96" t="s">
        <v>180</v>
      </c>
      <c r="AT204" s="196" t="s">
        <v>186</v>
      </c>
      <c r="AU204" s="196" t="s">
        <v>86</v>
      </c>
      <c r="AY204" s="10" t="s">
        <v>130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0" t="s">
        <v>84</v>
      </c>
      <c r="BK204" s="197">
        <f>ROUND(I204*H204,2)</f>
        <v>0</v>
      </c>
      <c r="BL204" s="10" t="s">
        <v>137</v>
      </c>
      <c r="BM204" s="196" t="s">
        <v>270</v>
      </c>
    </row>
    <row r="205" spans="1:65" s="34" customFormat="1" ht="11.25">
      <c r="A205" s="28"/>
      <c r="B205" s="29"/>
      <c r="C205" s="28"/>
      <c r="D205" s="198" t="s">
        <v>139</v>
      </c>
      <c r="E205" s="28"/>
      <c r="F205" s="199" t="s">
        <v>269</v>
      </c>
      <c r="G205" s="28"/>
      <c r="H205" s="28"/>
      <c r="I205" s="28"/>
      <c r="J205" s="28"/>
      <c r="K205" s="28"/>
      <c r="L205" s="29"/>
      <c r="M205" s="200"/>
      <c r="N205" s="201"/>
      <c r="O205" s="76"/>
      <c r="P205" s="76"/>
      <c r="Q205" s="76"/>
      <c r="R205" s="76"/>
      <c r="S205" s="76"/>
      <c r="T205" s="77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0" t="s">
        <v>139</v>
      </c>
      <c r="AU205" s="10" t="s">
        <v>86</v>
      </c>
    </row>
    <row r="206" spans="1:65" s="202" customFormat="1" ht="11.25">
      <c r="B206" s="203"/>
      <c r="D206" s="198" t="s">
        <v>141</v>
      </c>
      <c r="F206" s="205" t="s">
        <v>271</v>
      </c>
      <c r="H206" s="206">
        <v>23.46</v>
      </c>
      <c r="L206" s="203"/>
      <c r="M206" s="207"/>
      <c r="N206" s="208"/>
      <c r="O206" s="208"/>
      <c r="P206" s="208"/>
      <c r="Q206" s="208"/>
      <c r="R206" s="208"/>
      <c r="S206" s="208"/>
      <c r="T206" s="209"/>
      <c r="AT206" s="204" t="s">
        <v>141</v>
      </c>
      <c r="AU206" s="204" t="s">
        <v>86</v>
      </c>
      <c r="AV206" s="202" t="s">
        <v>86</v>
      </c>
      <c r="AW206" s="202" t="s">
        <v>3</v>
      </c>
      <c r="AX206" s="202" t="s">
        <v>84</v>
      </c>
      <c r="AY206" s="204" t="s">
        <v>130</v>
      </c>
    </row>
    <row r="207" spans="1:65" s="34" customFormat="1" ht="24.2" customHeight="1">
      <c r="A207" s="28"/>
      <c r="B207" s="29"/>
      <c r="C207" s="186" t="s">
        <v>272</v>
      </c>
      <c r="D207" s="186" t="s">
        <v>132</v>
      </c>
      <c r="E207" s="187" t="s">
        <v>273</v>
      </c>
      <c r="F207" s="188" t="s">
        <v>274</v>
      </c>
      <c r="G207" s="189" t="s">
        <v>156</v>
      </c>
      <c r="H207" s="190">
        <v>62.5</v>
      </c>
      <c r="I207" s="2"/>
      <c r="J207" s="191">
        <f>ROUND(I207*H207,2)</f>
        <v>0</v>
      </c>
      <c r="K207" s="188" t="s">
        <v>136</v>
      </c>
      <c r="L207" s="29"/>
      <c r="M207" s="192" t="s">
        <v>1</v>
      </c>
      <c r="N207" s="193" t="s">
        <v>41</v>
      </c>
      <c r="O207" s="76"/>
      <c r="P207" s="194">
        <f>O207*H207</f>
        <v>0</v>
      </c>
      <c r="Q207" s="194">
        <v>0.29221000000000003</v>
      </c>
      <c r="R207" s="194">
        <f>Q207*H207</f>
        <v>18.263125000000002</v>
      </c>
      <c r="S207" s="194">
        <v>0</v>
      </c>
      <c r="T207" s="195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96" t="s">
        <v>137</v>
      </c>
      <c r="AT207" s="196" t="s">
        <v>132</v>
      </c>
      <c r="AU207" s="196" t="s">
        <v>86</v>
      </c>
      <c r="AY207" s="10" t="s">
        <v>130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0" t="s">
        <v>84</v>
      </c>
      <c r="BK207" s="197">
        <f>ROUND(I207*H207,2)</f>
        <v>0</v>
      </c>
      <c r="BL207" s="10" t="s">
        <v>137</v>
      </c>
      <c r="BM207" s="196" t="s">
        <v>275</v>
      </c>
    </row>
    <row r="208" spans="1:65" s="34" customFormat="1" ht="19.5">
      <c r="A208" s="28"/>
      <c r="B208" s="29"/>
      <c r="C208" s="28"/>
      <c r="D208" s="198" t="s">
        <v>139</v>
      </c>
      <c r="E208" s="28"/>
      <c r="F208" s="199" t="s">
        <v>276</v>
      </c>
      <c r="G208" s="28"/>
      <c r="H208" s="28"/>
      <c r="I208" s="28"/>
      <c r="J208" s="28"/>
      <c r="K208" s="28"/>
      <c r="L208" s="29"/>
      <c r="M208" s="200"/>
      <c r="N208" s="201"/>
      <c r="O208" s="76"/>
      <c r="P208" s="76"/>
      <c r="Q208" s="76"/>
      <c r="R208" s="76"/>
      <c r="S208" s="76"/>
      <c r="T208" s="77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T208" s="10" t="s">
        <v>139</v>
      </c>
      <c r="AU208" s="10" t="s">
        <v>86</v>
      </c>
    </row>
    <row r="209" spans="1:65" s="34" customFormat="1" ht="24.2" customHeight="1">
      <c r="A209" s="28"/>
      <c r="B209" s="29"/>
      <c r="C209" s="210" t="s">
        <v>277</v>
      </c>
      <c r="D209" s="210" t="s">
        <v>186</v>
      </c>
      <c r="E209" s="211" t="s">
        <v>278</v>
      </c>
      <c r="F209" s="212" t="s">
        <v>279</v>
      </c>
      <c r="G209" s="213" t="s">
        <v>156</v>
      </c>
      <c r="H209" s="214">
        <v>62.5</v>
      </c>
      <c r="I209" s="4"/>
      <c r="J209" s="215">
        <f>ROUND(I209*H209,2)</f>
        <v>0</v>
      </c>
      <c r="K209" s="212" t="s">
        <v>136</v>
      </c>
      <c r="L209" s="216"/>
      <c r="M209" s="217" t="s">
        <v>1</v>
      </c>
      <c r="N209" s="218" t="s">
        <v>41</v>
      </c>
      <c r="O209" s="76"/>
      <c r="P209" s="194">
        <f>O209*H209</f>
        <v>0</v>
      </c>
      <c r="Q209" s="194">
        <v>1.18E-2</v>
      </c>
      <c r="R209" s="194">
        <f>Q209*H209</f>
        <v>0.73749999999999993</v>
      </c>
      <c r="S209" s="194">
        <v>0</v>
      </c>
      <c r="T209" s="195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96" t="s">
        <v>180</v>
      </c>
      <c r="AT209" s="196" t="s">
        <v>186</v>
      </c>
      <c r="AU209" s="196" t="s">
        <v>86</v>
      </c>
      <c r="AY209" s="10" t="s">
        <v>130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0" t="s">
        <v>84</v>
      </c>
      <c r="BK209" s="197">
        <f>ROUND(I209*H209,2)</f>
        <v>0</v>
      </c>
      <c r="BL209" s="10" t="s">
        <v>137</v>
      </c>
      <c r="BM209" s="196" t="s">
        <v>280</v>
      </c>
    </row>
    <row r="210" spans="1:65" s="34" customFormat="1" ht="19.5">
      <c r="A210" s="28"/>
      <c r="B210" s="29"/>
      <c r="C210" s="28"/>
      <c r="D210" s="198" t="s">
        <v>139</v>
      </c>
      <c r="E210" s="28"/>
      <c r="F210" s="199" t="s">
        <v>279</v>
      </c>
      <c r="G210" s="28"/>
      <c r="H210" s="28"/>
      <c r="I210" s="28"/>
      <c r="J210" s="28"/>
      <c r="K210" s="28"/>
      <c r="L210" s="29"/>
      <c r="M210" s="200"/>
      <c r="N210" s="201"/>
      <c r="O210" s="76"/>
      <c r="P210" s="76"/>
      <c r="Q210" s="76"/>
      <c r="R210" s="76"/>
      <c r="S210" s="76"/>
      <c r="T210" s="77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T210" s="10" t="s">
        <v>139</v>
      </c>
      <c r="AU210" s="10" t="s">
        <v>86</v>
      </c>
    </row>
    <row r="211" spans="1:65" s="34" customFormat="1" ht="24.2" customHeight="1">
      <c r="A211" s="28"/>
      <c r="B211" s="29"/>
      <c r="C211" s="186" t="s">
        <v>281</v>
      </c>
      <c r="D211" s="186" t="s">
        <v>132</v>
      </c>
      <c r="E211" s="187" t="s">
        <v>282</v>
      </c>
      <c r="F211" s="188" t="s">
        <v>283</v>
      </c>
      <c r="G211" s="189" t="s">
        <v>210</v>
      </c>
      <c r="H211" s="190">
        <v>2</v>
      </c>
      <c r="I211" s="2"/>
      <c r="J211" s="191">
        <f>ROUND(I211*H211,2)</f>
        <v>0</v>
      </c>
      <c r="K211" s="188" t="s">
        <v>136</v>
      </c>
      <c r="L211" s="29"/>
      <c r="M211" s="192" t="s">
        <v>1</v>
      </c>
      <c r="N211" s="193" t="s">
        <v>41</v>
      </c>
      <c r="O211" s="76"/>
      <c r="P211" s="194">
        <f>O211*H211</f>
        <v>0</v>
      </c>
      <c r="Q211" s="194">
        <v>0</v>
      </c>
      <c r="R211" s="194">
        <f>Q211*H211</f>
        <v>0</v>
      </c>
      <c r="S211" s="194">
        <v>8.2000000000000003E-2</v>
      </c>
      <c r="T211" s="195">
        <f>S211*H211</f>
        <v>0.16400000000000001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96" t="s">
        <v>137</v>
      </c>
      <c r="AT211" s="196" t="s">
        <v>132</v>
      </c>
      <c r="AU211" s="196" t="s">
        <v>86</v>
      </c>
      <c r="AY211" s="10" t="s">
        <v>130</v>
      </c>
      <c r="BE211" s="197">
        <f>IF(N211="základní",J211,0)</f>
        <v>0</v>
      </c>
      <c r="BF211" s="197">
        <f>IF(N211="snížená",J211,0)</f>
        <v>0</v>
      </c>
      <c r="BG211" s="197">
        <f>IF(N211="zákl. přenesená",J211,0)</f>
        <v>0</v>
      </c>
      <c r="BH211" s="197">
        <f>IF(N211="sníž. přenesená",J211,0)</f>
        <v>0</v>
      </c>
      <c r="BI211" s="197">
        <f>IF(N211="nulová",J211,0)</f>
        <v>0</v>
      </c>
      <c r="BJ211" s="10" t="s">
        <v>84</v>
      </c>
      <c r="BK211" s="197">
        <f>ROUND(I211*H211,2)</f>
        <v>0</v>
      </c>
      <c r="BL211" s="10" t="s">
        <v>137</v>
      </c>
      <c r="BM211" s="196" t="s">
        <v>284</v>
      </c>
    </row>
    <row r="212" spans="1:65" s="34" customFormat="1" ht="29.25">
      <c r="A212" s="28"/>
      <c r="B212" s="29"/>
      <c r="C212" s="28"/>
      <c r="D212" s="198" t="s">
        <v>139</v>
      </c>
      <c r="E212" s="28"/>
      <c r="F212" s="199" t="s">
        <v>285</v>
      </c>
      <c r="G212" s="28"/>
      <c r="H212" s="28"/>
      <c r="I212" s="28"/>
      <c r="J212" s="28"/>
      <c r="K212" s="28"/>
      <c r="L212" s="29"/>
      <c r="M212" s="200"/>
      <c r="N212" s="201"/>
      <c r="O212" s="76"/>
      <c r="P212" s="76"/>
      <c r="Q212" s="76"/>
      <c r="R212" s="76"/>
      <c r="S212" s="76"/>
      <c r="T212" s="77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T212" s="10" t="s">
        <v>139</v>
      </c>
      <c r="AU212" s="10" t="s">
        <v>86</v>
      </c>
    </row>
    <row r="213" spans="1:65" s="202" customFormat="1" ht="11.25">
      <c r="B213" s="203"/>
      <c r="D213" s="198" t="s">
        <v>141</v>
      </c>
      <c r="E213" s="204" t="s">
        <v>1</v>
      </c>
      <c r="F213" s="205" t="s">
        <v>86</v>
      </c>
      <c r="H213" s="206">
        <v>2</v>
      </c>
      <c r="L213" s="203"/>
      <c r="M213" s="207"/>
      <c r="N213" s="208"/>
      <c r="O213" s="208"/>
      <c r="P213" s="208"/>
      <c r="Q213" s="208"/>
      <c r="R213" s="208"/>
      <c r="S213" s="208"/>
      <c r="T213" s="209"/>
      <c r="AT213" s="204" t="s">
        <v>141</v>
      </c>
      <c r="AU213" s="204" t="s">
        <v>86</v>
      </c>
      <c r="AV213" s="202" t="s">
        <v>86</v>
      </c>
      <c r="AW213" s="202" t="s">
        <v>33</v>
      </c>
      <c r="AX213" s="202" t="s">
        <v>84</v>
      </c>
      <c r="AY213" s="204" t="s">
        <v>130</v>
      </c>
    </row>
    <row r="214" spans="1:65" s="34" customFormat="1" ht="24.2" customHeight="1">
      <c r="A214" s="28"/>
      <c r="B214" s="29"/>
      <c r="C214" s="186" t="s">
        <v>286</v>
      </c>
      <c r="D214" s="186" t="s">
        <v>132</v>
      </c>
      <c r="E214" s="187" t="s">
        <v>287</v>
      </c>
      <c r="F214" s="188" t="s">
        <v>288</v>
      </c>
      <c r="G214" s="189" t="s">
        <v>156</v>
      </c>
      <c r="H214" s="190">
        <v>62.5</v>
      </c>
      <c r="I214" s="2"/>
      <c r="J214" s="191">
        <f>ROUND(I214*H214,2)</f>
        <v>0</v>
      </c>
      <c r="K214" s="188" t="s">
        <v>136</v>
      </c>
      <c r="L214" s="29"/>
      <c r="M214" s="192" t="s">
        <v>1</v>
      </c>
      <c r="N214" s="193" t="s">
        <v>41</v>
      </c>
      <c r="O214" s="76"/>
      <c r="P214" s="194">
        <f>O214*H214</f>
        <v>0</v>
      </c>
      <c r="Q214" s="194">
        <v>0</v>
      </c>
      <c r="R214" s="194">
        <f>Q214*H214</f>
        <v>0</v>
      </c>
      <c r="S214" s="194">
        <v>0.9</v>
      </c>
      <c r="T214" s="195">
        <f>S214*H214</f>
        <v>56.25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96" t="s">
        <v>137</v>
      </c>
      <c r="AT214" s="196" t="s">
        <v>132</v>
      </c>
      <c r="AU214" s="196" t="s">
        <v>86</v>
      </c>
      <c r="AY214" s="10" t="s">
        <v>130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0" t="s">
        <v>84</v>
      </c>
      <c r="BK214" s="197">
        <f>ROUND(I214*H214,2)</f>
        <v>0</v>
      </c>
      <c r="BL214" s="10" t="s">
        <v>137</v>
      </c>
      <c r="BM214" s="196" t="s">
        <v>289</v>
      </c>
    </row>
    <row r="215" spans="1:65" s="34" customFormat="1" ht="39">
      <c r="A215" s="28"/>
      <c r="B215" s="29"/>
      <c r="C215" s="28"/>
      <c r="D215" s="198" t="s">
        <v>139</v>
      </c>
      <c r="E215" s="28"/>
      <c r="F215" s="199" t="s">
        <v>290</v>
      </c>
      <c r="G215" s="28"/>
      <c r="H215" s="28"/>
      <c r="I215" s="28"/>
      <c r="J215" s="28"/>
      <c r="K215" s="28"/>
      <c r="L215" s="29"/>
      <c r="M215" s="200"/>
      <c r="N215" s="201"/>
      <c r="O215" s="76"/>
      <c r="P215" s="76"/>
      <c r="Q215" s="76"/>
      <c r="R215" s="76"/>
      <c r="S215" s="76"/>
      <c r="T215" s="77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T215" s="10" t="s">
        <v>139</v>
      </c>
      <c r="AU215" s="10" t="s">
        <v>86</v>
      </c>
    </row>
    <row r="216" spans="1:65" s="202" customFormat="1" ht="11.25">
      <c r="B216" s="203"/>
      <c r="D216" s="198" t="s">
        <v>141</v>
      </c>
      <c r="E216" s="204" t="s">
        <v>1</v>
      </c>
      <c r="F216" s="205" t="s">
        <v>291</v>
      </c>
      <c r="H216" s="206">
        <v>62.5</v>
      </c>
      <c r="L216" s="203"/>
      <c r="M216" s="207"/>
      <c r="N216" s="208"/>
      <c r="O216" s="208"/>
      <c r="P216" s="208"/>
      <c r="Q216" s="208"/>
      <c r="R216" s="208"/>
      <c r="S216" s="208"/>
      <c r="T216" s="209"/>
      <c r="AT216" s="204" t="s">
        <v>141</v>
      </c>
      <c r="AU216" s="204" t="s">
        <v>86</v>
      </c>
      <c r="AV216" s="202" t="s">
        <v>86</v>
      </c>
      <c r="AW216" s="202" t="s">
        <v>33</v>
      </c>
      <c r="AX216" s="202" t="s">
        <v>84</v>
      </c>
      <c r="AY216" s="204" t="s">
        <v>130</v>
      </c>
    </row>
    <row r="217" spans="1:65" s="173" customFormat="1" ht="22.9" customHeight="1">
      <c r="B217" s="174"/>
      <c r="D217" s="175" t="s">
        <v>75</v>
      </c>
      <c r="E217" s="184" t="s">
        <v>292</v>
      </c>
      <c r="F217" s="184" t="s">
        <v>293</v>
      </c>
      <c r="J217" s="185">
        <f>BK217</f>
        <v>0</v>
      </c>
      <c r="L217" s="174"/>
      <c r="M217" s="178"/>
      <c r="N217" s="179"/>
      <c r="O217" s="179"/>
      <c r="P217" s="180">
        <f>SUM(P218:P237)</f>
        <v>0</v>
      </c>
      <c r="Q217" s="179"/>
      <c r="R217" s="180">
        <f>SUM(R218:R237)</f>
        <v>0</v>
      </c>
      <c r="S217" s="179"/>
      <c r="T217" s="181">
        <f>SUM(T218:T237)</f>
        <v>0</v>
      </c>
      <c r="AR217" s="175" t="s">
        <v>84</v>
      </c>
      <c r="AT217" s="182" t="s">
        <v>75</v>
      </c>
      <c r="AU217" s="182" t="s">
        <v>84</v>
      </c>
      <c r="AY217" s="175" t="s">
        <v>130</v>
      </c>
      <c r="BK217" s="183">
        <f>SUM(BK218:BK237)</f>
        <v>0</v>
      </c>
    </row>
    <row r="218" spans="1:65" s="34" customFormat="1" ht="21.75" customHeight="1">
      <c r="A218" s="28"/>
      <c r="B218" s="29"/>
      <c r="C218" s="186" t="s">
        <v>294</v>
      </c>
      <c r="D218" s="186" t="s">
        <v>132</v>
      </c>
      <c r="E218" s="187" t="s">
        <v>295</v>
      </c>
      <c r="F218" s="188" t="s">
        <v>296</v>
      </c>
      <c r="G218" s="189" t="s">
        <v>297</v>
      </c>
      <c r="H218" s="190">
        <v>53.944000000000003</v>
      </c>
      <c r="I218" s="2"/>
      <c r="J218" s="191">
        <f>ROUND(I218*H218,2)</f>
        <v>0</v>
      </c>
      <c r="K218" s="188" t="s">
        <v>136</v>
      </c>
      <c r="L218" s="29"/>
      <c r="M218" s="192" t="s">
        <v>1</v>
      </c>
      <c r="N218" s="193" t="s">
        <v>41</v>
      </c>
      <c r="O218" s="76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96" t="s">
        <v>137</v>
      </c>
      <c r="AT218" s="196" t="s">
        <v>132</v>
      </c>
      <c r="AU218" s="196" t="s">
        <v>86</v>
      </c>
      <c r="AY218" s="10" t="s">
        <v>130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0" t="s">
        <v>84</v>
      </c>
      <c r="BK218" s="197">
        <f>ROUND(I218*H218,2)</f>
        <v>0</v>
      </c>
      <c r="BL218" s="10" t="s">
        <v>137</v>
      </c>
      <c r="BM218" s="196" t="s">
        <v>298</v>
      </c>
    </row>
    <row r="219" spans="1:65" s="34" customFormat="1" ht="19.5">
      <c r="A219" s="28"/>
      <c r="B219" s="29"/>
      <c r="C219" s="28"/>
      <c r="D219" s="198" t="s">
        <v>139</v>
      </c>
      <c r="E219" s="28"/>
      <c r="F219" s="199" t="s">
        <v>299</v>
      </c>
      <c r="G219" s="28"/>
      <c r="H219" s="28"/>
      <c r="I219" s="28"/>
      <c r="J219" s="28"/>
      <c r="K219" s="28"/>
      <c r="L219" s="29"/>
      <c r="M219" s="200"/>
      <c r="N219" s="201"/>
      <c r="O219" s="76"/>
      <c r="P219" s="76"/>
      <c r="Q219" s="76"/>
      <c r="R219" s="76"/>
      <c r="S219" s="76"/>
      <c r="T219" s="77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0" t="s">
        <v>139</v>
      </c>
      <c r="AU219" s="10" t="s">
        <v>86</v>
      </c>
    </row>
    <row r="220" spans="1:65" s="202" customFormat="1" ht="11.25">
      <c r="B220" s="203"/>
      <c r="D220" s="198" t="s">
        <v>141</v>
      </c>
      <c r="E220" s="204" t="s">
        <v>1</v>
      </c>
      <c r="F220" s="205" t="s">
        <v>300</v>
      </c>
      <c r="H220" s="206">
        <v>53.944000000000003</v>
      </c>
      <c r="L220" s="203"/>
      <c r="M220" s="207"/>
      <c r="N220" s="208"/>
      <c r="O220" s="208"/>
      <c r="P220" s="208"/>
      <c r="Q220" s="208"/>
      <c r="R220" s="208"/>
      <c r="S220" s="208"/>
      <c r="T220" s="209"/>
      <c r="AT220" s="204" t="s">
        <v>141</v>
      </c>
      <c r="AU220" s="204" t="s">
        <v>86</v>
      </c>
      <c r="AV220" s="202" t="s">
        <v>86</v>
      </c>
      <c r="AW220" s="202" t="s">
        <v>33</v>
      </c>
      <c r="AX220" s="202" t="s">
        <v>84</v>
      </c>
      <c r="AY220" s="204" t="s">
        <v>130</v>
      </c>
    </row>
    <row r="221" spans="1:65" s="34" customFormat="1" ht="24.2" customHeight="1">
      <c r="A221" s="28"/>
      <c r="B221" s="29"/>
      <c r="C221" s="186" t="s">
        <v>301</v>
      </c>
      <c r="D221" s="186" t="s">
        <v>132</v>
      </c>
      <c r="E221" s="187" t="s">
        <v>302</v>
      </c>
      <c r="F221" s="188" t="s">
        <v>303</v>
      </c>
      <c r="G221" s="189" t="s">
        <v>297</v>
      </c>
      <c r="H221" s="190">
        <v>1024.9359999999999</v>
      </c>
      <c r="I221" s="2"/>
      <c r="J221" s="191">
        <f>ROUND(I221*H221,2)</f>
        <v>0</v>
      </c>
      <c r="K221" s="188" t="s">
        <v>136</v>
      </c>
      <c r="L221" s="29"/>
      <c r="M221" s="192" t="s">
        <v>1</v>
      </c>
      <c r="N221" s="193" t="s">
        <v>41</v>
      </c>
      <c r="O221" s="76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96" t="s">
        <v>137</v>
      </c>
      <c r="AT221" s="196" t="s">
        <v>132</v>
      </c>
      <c r="AU221" s="196" t="s">
        <v>86</v>
      </c>
      <c r="AY221" s="10" t="s">
        <v>130</v>
      </c>
      <c r="BE221" s="197">
        <f>IF(N221="základní",J221,0)</f>
        <v>0</v>
      </c>
      <c r="BF221" s="197">
        <f>IF(N221="snížená",J221,0)</f>
        <v>0</v>
      </c>
      <c r="BG221" s="197">
        <f>IF(N221="zákl. přenesená",J221,0)</f>
        <v>0</v>
      </c>
      <c r="BH221" s="197">
        <f>IF(N221="sníž. přenesená",J221,0)</f>
        <v>0</v>
      </c>
      <c r="BI221" s="197">
        <f>IF(N221="nulová",J221,0)</f>
        <v>0</v>
      </c>
      <c r="BJ221" s="10" t="s">
        <v>84</v>
      </c>
      <c r="BK221" s="197">
        <f>ROUND(I221*H221,2)</f>
        <v>0</v>
      </c>
      <c r="BL221" s="10" t="s">
        <v>137</v>
      </c>
      <c r="BM221" s="196" t="s">
        <v>304</v>
      </c>
    </row>
    <row r="222" spans="1:65" s="34" customFormat="1" ht="29.25">
      <c r="A222" s="28"/>
      <c r="B222" s="29"/>
      <c r="C222" s="28"/>
      <c r="D222" s="198" t="s">
        <v>139</v>
      </c>
      <c r="E222" s="28"/>
      <c r="F222" s="199" t="s">
        <v>305</v>
      </c>
      <c r="G222" s="28"/>
      <c r="H222" s="28"/>
      <c r="I222" s="28"/>
      <c r="J222" s="28"/>
      <c r="K222" s="28"/>
      <c r="L222" s="29"/>
      <c r="M222" s="200"/>
      <c r="N222" s="201"/>
      <c r="O222" s="76"/>
      <c r="P222" s="76"/>
      <c r="Q222" s="76"/>
      <c r="R222" s="76"/>
      <c r="S222" s="76"/>
      <c r="T222" s="77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T222" s="10" t="s">
        <v>139</v>
      </c>
      <c r="AU222" s="10" t="s">
        <v>86</v>
      </c>
    </row>
    <row r="223" spans="1:65" s="202" customFormat="1" ht="11.25">
      <c r="B223" s="203"/>
      <c r="D223" s="198" t="s">
        <v>141</v>
      </c>
      <c r="E223" s="204" t="s">
        <v>1</v>
      </c>
      <c r="F223" s="205" t="s">
        <v>300</v>
      </c>
      <c r="H223" s="206">
        <v>53.944000000000003</v>
      </c>
      <c r="L223" s="203"/>
      <c r="M223" s="207"/>
      <c r="N223" s="208"/>
      <c r="O223" s="208"/>
      <c r="P223" s="208"/>
      <c r="Q223" s="208"/>
      <c r="R223" s="208"/>
      <c r="S223" s="208"/>
      <c r="T223" s="209"/>
      <c r="AT223" s="204" t="s">
        <v>141</v>
      </c>
      <c r="AU223" s="204" t="s">
        <v>86</v>
      </c>
      <c r="AV223" s="202" t="s">
        <v>86</v>
      </c>
      <c r="AW223" s="202" t="s">
        <v>33</v>
      </c>
      <c r="AX223" s="202" t="s">
        <v>84</v>
      </c>
      <c r="AY223" s="204" t="s">
        <v>130</v>
      </c>
    </row>
    <row r="224" spans="1:65" s="202" customFormat="1" ht="11.25">
      <c r="B224" s="203"/>
      <c r="D224" s="198" t="s">
        <v>141</v>
      </c>
      <c r="F224" s="205" t="s">
        <v>306</v>
      </c>
      <c r="H224" s="206">
        <v>1024.9359999999999</v>
      </c>
      <c r="L224" s="203"/>
      <c r="M224" s="207"/>
      <c r="N224" s="208"/>
      <c r="O224" s="208"/>
      <c r="P224" s="208"/>
      <c r="Q224" s="208"/>
      <c r="R224" s="208"/>
      <c r="S224" s="208"/>
      <c r="T224" s="209"/>
      <c r="AT224" s="204" t="s">
        <v>141</v>
      </c>
      <c r="AU224" s="204" t="s">
        <v>86</v>
      </c>
      <c r="AV224" s="202" t="s">
        <v>86</v>
      </c>
      <c r="AW224" s="202" t="s">
        <v>3</v>
      </c>
      <c r="AX224" s="202" t="s">
        <v>84</v>
      </c>
      <c r="AY224" s="204" t="s">
        <v>130</v>
      </c>
    </row>
    <row r="225" spans="1:65" s="34" customFormat="1" ht="21.75" customHeight="1">
      <c r="A225" s="28"/>
      <c r="B225" s="29"/>
      <c r="C225" s="186" t="s">
        <v>307</v>
      </c>
      <c r="D225" s="186" t="s">
        <v>132</v>
      </c>
      <c r="E225" s="187" t="s">
        <v>308</v>
      </c>
      <c r="F225" s="188" t="s">
        <v>309</v>
      </c>
      <c r="G225" s="189" t="s">
        <v>297</v>
      </c>
      <c r="H225" s="190">
        <v>126.334</v>
      </c>
      <c r="I225" s="2"/>
      <c r="J225" s="191">
        <f>ROUND(I225*H225,2)</f>
        <v>0</v>
      </c>
      <c r="K225" s="188" t="s">
        <v>136</v>
      </c>
      <c r="L225" s="29"/>
      <c r="M225" s="192" t="s">
        <v>1</v>
      </c>
      <c r="N225" s="193" t="s">
        <v>41</v>
      </c>
      <c r="O225" s="76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96" t="s">
        <v>137</v>
      </c>
      <c r="AT225" s="196" t="s">
        <v>132</v>
      </c>
      <c r="AU225" s="196" t="s">
        <v>86</v>
      </c>
      <c r="AY225" s="10" t="s">
        <v>130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0" t="s">
        <v>84</v>
      </c>
      <c r="BK225" s="197">
        <f>ROUND(I225*H225,2)</f>
        <v>0</v>
      </c>
      <c r="BL225" s="10" t="s">
        <v>137</v>
      </c>
      <c r="BM225" s="196" t="s">
        <v>310</v>
      </c>
    </row>
    <row r="226" spans="1:65" s="34" customFormat="1" ht="19.5">
      <c r="A226" s="28"/>
      <c r="B226" s="29"/>
      <c r="C226" s="28"/>
      <c r="D226" s="198" t="s">
        <v>139</v>
      </c>
      <c r="E226" s="28"/>
      <c r="F226" s="199" t="s">
        <v>311</v>
      </c>
      <c r="G226" s="28"/>
      <c r="H226" s="28"/>
      <c r="I226" s="28"/>
      <c r="J226" s="28"/>
      <c r="K226" s="28"/>
      <c r="L226" s="29"/>
      <c r="M226" s="200"/>
      <c r="N226" s="201"/>
      <c r="O226" s="76"/>
      <c r="P226" s="76"/>
      <c r="Q226" s="76"/>
      <c r="R226" s="76"/>
      <c r="S226" s="76"/>
      <c r="T226" s="77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T226" s="10" t="s">
        <v>139</v>
      </c>
      <c r="AU226" s="10" t="s">
        <v>86</v>
      </c>
    </row>
    <row r="227" spans="1:65" s="202" customFormat="1" ht="11.25">
      <c r="B227" s="203"/>
      <c r="D227" s="198" t="s">
        <v>141</v>
      </c>
      <c r="E227" s="204" t="s">
        <v>1</v>
      </c>
      <c r="F227" s="205" t="s">
        <v>312</v>
      </c>
      <c r="H227" s="206">
        <v>126.334</v>
      </c>
      <c r="L227" s="203"/>
      <c r="M227" s="207"/>
      <c r="N227" s="208"/>
      <c r="O227" s="208"/>
      <c r="P227" s="208"/>
      <c r="Q227" s="208"/>
      <c r="R227" s="208"/>
      <c r="S227" s="208"/>
      <c r="T227" s="209"/>
      <c r="AT227" s="204" t="s">
        <v>141</v>
      </c>
      <c r="AU227" s="204" t="s">
        <v>86</v>
      </c>
      <c r="AV227" s="202" t="s">
        <v>86</v>
      </c>
      <c r="AW227" s="202" t="s">
        <v>33</v>
      </c>
      <c r="AX227" s="202" t="s">
        <v>84</v>
      </c>
      <c r="AY227" s="204" t="s">
        <v>130</v>
      </c>
    </row>
    <row r="228" spans="1:65" s="34" customFormat="1" ht="24.2" customHeight="1">
      <c r="A228" s="28"/>
      <c r="B228" s="29"/>
      <c r="C228" s="186" t="s">
        <v>313</v>
      </c>
      <c r="D228" s="186" t="s">
        <v>132</v>
      </c>
      <c r="E228" s="187" t="s">
        <v>314</v>
      </c>
      <c r="F228" s="188" t="s">
        <v>315</v>
      </c>
      <c r="G228" s="189" t="s">
        <v>297</v>
      </c>
      <c r="H228" s="190">
        <v>2400.346</v>
      </c>
      <c r="I228" s="2"/>
      <c r="J228" s="191">
        <f>ROUND(I228*H228,2)</f>
        <v>0</v>
      </c>
      <c r="K228" s="188" t="s">
        <v>136</v>
      </c>
      <c r="L228" s="29"/>
      <c r="M228" s="192" t="s">
        <v>1</v>
      </c>
      <c r="N228" s="193" t="s">
        <v>41</v>
      </c>
      <c r="O228" s="76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96" t="s">
        <v>137</v>
      </c>
      <c r="AT228" s="196" t="s">
        <v>132</v>
      </c>
      <c r="AU228" s="196" t="s">
        <v>86</v>
      </c>
      <c r="AY228" s="10" t="s">
        <v>130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0" t="s">
        <v>84</v>
      </c>
      <c r="BK228" s="197">
        <f>ROUND(I228*H228,2)</f>
        <v>0</v>
      </c>
      <c r="BL228" s="10" t="s">
        <v>137</v>
      </c>
      <c r="BM228" s="196" t="s">
        <v>316</v>
      </c>
    </row>
    <row r="229" spans="1:65" s="34" customFormat="1" ht="29.25">
      <c r="A229" s="28"/>
      <c r="B229" s="29"/>
      <c r="C229" s="28"/>
      <c r="D229" s="198" t="s">
        <v>139</v>
      </c>
      <c r="E229" s="28"/>
      <c r="F229" s="199" t="s">
        <v>317</v>
      </c>
      <c r="G229" s="28"/>
      <c r="H229" s="28"/>
      <c r="I229" s="28"/>
      <c r="J229" s="28"/>
      <c r="K229" s="28"/>
      <c r="L229" s="29"/>
      <c r="M229" s="200"/>
      <c r="N229" s="201"/>
      <c r="O229" s="76"/>
      <c r="P229" s="76"/>
      <c r="Q229" s="76"/>
      <c r="R229" s="76"/>
      <c r="S229" s="76"/>
      <c r="T229" s="77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0" t="s">
        <v>139</v>
      </c>
      <c r="AU229" s="10" t="s">
        <v>86</v>
      </c>
    </row>
    <row r="230" spans="1:65" s="202" customFormat="1" ht="11.25">
      <c r="B230" s="203"/>
      <c r="D230" s="198" t="s">
        <v>141</v>
      </c>
      <c r="E230" s="204" t="s">
        <v>1</v>
      </c>
      <c r="F230" s="205" t="s">
        <v>312</v>
      </c>
      <c r="H230" s="206">
        <v>126.334</v>
      </c>
      <c r="L230" s="203"/>
      <c r="M230" s="207"/>
      <c r="N230" s="208"/>
      <c r="O230" s="208"/>
      <c r="P230" s="208"/>
      <c r="Q230" s="208"/>
      <c r="R230" s="208"/>
      <c r="S230" s="208"/>
      <c r="T230" s="209"/>
      <c r="AT230" s="204" t="s">
        <v>141</v>
      </c>
      <c r="AU230" s="204" t="s">
        <v>86</v>
      </c>
      <c r="AV230" s="202" t="s">
        <v>86</v>
      </c>
      <c r="AW230" s="202" t="s">
        <v>33</v>
      </c>
      <c r="AX230" s="202" t="s">
        <v>84</v>
      </c>
      <c r="AY230" s="204" t="s">
        <v>130</v>
      </c>
    </row>
    <row r="231" spans="1:65" s="202" customFormat="1" ht="11.25">
      <c r="B231" s="203"/>
      <c r="D231" s="198" t="s">
        <v>141</v>
      </c>
      <c r="F231" s="205" t="s">
        <v>318</v>
      </c>
      <c r="H231" s="206">
        <v>2400.346</v>
      </c>
      <c r="L231" s="203"/>
      <c r="M231" s="207"/>
      <c r="N231" s="208"/>
      <c r="O231" s="208"/>
      <c r="P231" s="208"/>
      <c r="Q231" s="208"/>
      <c r="R231" s="208"/>
      <c r="S231" s="208"/>
      <c r="T231" s="209"/>
      <c r="AT231" s="204" t="s">
        <v>141</v>
      </c>
      <c r="AU231" s="204" t="s">
        <v>86</v>
      </c>
      <c r="AV231" s="202" t="s">
        <v>86</v>
      </c>
      <c r="AW231" s="202" t="s">
        <v>3</v>
      </c>
      <c r="AX231" s="202" t="s">
        <v>84</v>
      </c>
      <c r="AY231" s="204" t="s">
        <v>130</v>
      </c>
    </row>
    <row r="232" spans="1:65" s="34" customFormat="1" ht="37.9" customHeight="1">
      <c r="A232" s="28"/>
      <c r="B232" s="29"/>
      <c r="C232" s="186" t="s">
        <v>319</v>
      </c>
      <c r="D232" s="186" t="s">
        <v>132</v>
      </c>
      <c r="E232" s="187" t="s">
        <v>320</v>
      </c>
      <c r="F232" s="188" t="s">
        <v>321</v>
      </c>
      <c r="G232" s="189" t="s">
        <v>297</v>
      </c>
      <c r="H232" s="190">
        <v>128.91900000000001</v>
      </c>
      <c r="I232" s="2"/>
      <c r="J232" s="191">
        <f>ROUND(I232*H232,2)</f>
        <v>0</v>
      </c>
      <c r="K232" s="188" t="s">
        <v>136</v>
      </c>
      <c r="L232" s="29"/>
      <c r="M232" s="192" t="s">
        <v>1</v>
      </c>
      <c r="N232" s="193" t="s">
        <v>41</v>
      </c>
      <c r="O232" s="76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96" t="s">
        <v>137</v>
      </c>
      <c r="AT232" s="196" t="s">
        <v>132</v>
      </c>
      <c r="AU232" s="196" t="s">
        <v>86</v>
      </c>
      <c r="AY232" s="10" t="s">
        <v>130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0" t="s">
        <v>84</v>
      </c>
      <c r="BK232" s="197">
        <f>ROUND(I232*H232,2)</f>
        <v>0</v>
      </c>
      <c r="BL232" s="10" t="s">
        <v>137</v>
      </c>
      <c r="BM232" s="196" t="s">
        <v>322</v>
      </c>
    </row>
    <row r="233" spans="1:65" s="34" customFormat="1" ht="29.25">
      <c r="A233" s="28"/>
      <c r="B233" s="29"/>
      <c r="C233" s="28"/>
      <c r="D233" s="198" t="s">
        <v>139</v>
      </c>
      <c r="E233" s="28"/>
      <c r="F233" s="199" t="s">
        <v>323</v>
      </c>
      <c r="G233" s="28"/>
      <c r="H233" s="28"/>
      <c r="I233" s="28"/>
      <c r="J233" s="28"/>
      <c r="K233" s="28"/>
      <c r="L233" s="29"/>
      <c r="M233" s="200"/>
      <c r="N233" s="201"/>
      <c r="O233" s="76"/>
      <c r="P233" s="76"/>
      <c r="Q233" s="76"/>
      <c r="R233" s="76"/>
      <c r="S233" s="76"/>
      <c r="T233" s="77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T233" s="10" t="s">
        <v>139</v>
      </c>
      <c r="AU233" s="10" t="s">
        <v>86</v>
      </c>
    </row>
    <row r="234" spans="1:65" s="202" customFormat="1" ht="11.25">
      <c r="B234" s="203"/>
      <c r="D234" s="198" t="s">
        <v>141</v>
      </c>
      <c r="E234" s="204" t="s">
        <v>1</v>
      </c>
      <c r="F234" s="205" t="s">
        <v>324</v>
      </c>
      <c r="H234" s="206">
        <v>128.91900000000001</v>
      </c>
      <c r="L234" s="203"/>
      <c r="M234" s="207"/>
      <c r="N234" s="208"/>
      <c r="O234" s="208"/>
      <c r="P234" s="208"/>
      <c r="Q234" s="208"/>
      <c r="R234" s="208"/>
      <c r="S234" s="208"/>
      <c r="T234" s="209"/>
      <c r="AT234" s="204" t="s">
        <v>141</v>
      </c>
      <c r="AU234" s="204" t="s">
        <v>86</v>
      </c>
      <c r="AV234" s="202" t="s">
        <v>86</v>
      </c>
      <c r="AW234" s="202" t="s">
        <v>33</v>
      </c>
      <c r="AX234" s="202" t="s">
        <v>84</v>
      </c>
      <c r="AY234" s="204" t="s">
        <v>130</v>
      </c>
    </row>
    <row r="235" spans="1:65" s="34" customFormat="1" ht="44.25" customHeight="1">
      <c r="A235" s="28"/>
      <c r="B235" s="29"/>
      <c r="C235" s="186" t="s">
        <v>325</v>
      </c>
      <c r="D235" s="186" t="s">
        <v>132</v>
      </c>
      <c r="E235" s="187" t="s">
        <v>326</v>
      </c>
      <c r="F235" s="188" t="s">
        <v>327</v>
      </c>
      <c r="G235" s="189" t="s">
        <v>297</v>
      </c>
      <c r="H235" s="190">
        <v>51.359000000000002</v>
      </c>
      <c r="I235" s="2"/>
      <c r="J235" s="191">
        <f>ROUND(I235*H235,2)</f>
        <v>0</v>
      </c>
      <c r="K235" s="188" t="s">
        <v>136</v>
      </c>
      <c r="L235" s="29"/>
      <c r="M235" s="192" t="s">
        <v>1</v>
      </c>
      <c r="N235" s="193" t="s">
        <v>41</v>
      </c>
      <c r="O235" s="76"/>
      <c r="P235" s="194">
        <f>O235*H235</f>
        <v>0</v>
      </c>
      <c r="Q235" s="194">
        <v>0</v>
      </c>
      <c r="R235" s="194">
        <f>Q235*H235</f>
        <v>0</v>
      </c>
      <c r="S235" s="194">
        <v>0</v>
      </c>
      <c r="T235" s="195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96" t="s">
        <v>137</v>
      </c>
      <c r="AT235" s="196" t="s">
        <v>132</v>
      </c>
      <c r="AU235" s="196" t="s">
        <v>86</v>
      </c>
      <c r="AY235" s="10" t="s">
        <v>130</v>
      </c>
      <c r="BE235" s="197">
        <f>IF(N235="základní",J235,0)</f>
        <v>0</v>
      </c>
      <c r="BF235" s="197">
        <f>IF(N235="snížená",J235,0)</f>
        <v>0</v>
      </c>
      <c r="BG235" s="197">
        <f>IF(N235="zákl. přenesená",J235,0)</f>
        <v>0</v>
      </c>
      <c r="BH235" s="197">
        <f>IF(N235="sníž. přenesená",J235,0)</f>
        <v>0</v>
      </c>
      <c r="BI235" s="197">
        <f>IF(N235="nulová",J235,0)</f>
        <v>0</v>
      </c>
      <c r="BJ235" s="10" t="s">
        <v>84</v>
      </c>
      <c r="BK235" s="197">
        <f>ROUND(I235*H235,2)</f>
        <v>0</v>
      </c>
      <c r="BL235" s="10" t="s">
        <v>137</v>
      </c>
      <c r="BM235" s="196" t="s">
        <v>328</v>
      </c>
    </row>
    <row r="236" spans="1:65" s="34" customFormat="1" ht="29.25">
      <c r="A236" s="28"/>
      <c r="B236" s="29"/>
      <c r="C236" s="28"/>
      <c r="D236" s="198" t="s">
        <v>139</v>
      </c>
      <c r="E236" s="28"/>
      <c r="F236" s="199" t="s">
        <v>329</v>
      </c>
      <c r="G236" s="28"/>
      <c r="H236" s="28"/>
      <c r="I236" s="28"/>
      <c r="J236" s="28"/>
      <c r="K236" s="28"/>
      <c r="L236" s="29"/>
      <c r="M236" s="200"/>
      <c r="N236" s="201"/>
      <c r="O236" s="76"/>
      <c r="P236" s="76"/>
      <c r="Q236" s="76"/>
      <c r="R236" s="76"/>
      <c r="S236" s="76"/>
      <c r="T236" s="77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T236" s="10" t="s">
        <v>139</v>
      </c>
      <c r="AU236" s="10" t="s">
        <v>86</v>
      </c>
    </row>
    <row r="237" spans="1:65" s="202" customFormat="1" ht="11.25">
      <c r="B237" s="203"/>
      <c r="D237" s="198" t="s">
        <v>141</v>
      </c>
      <c r="E237" s="204" t="s">
        <v>1</v>
      </c>
      <c r="F237" s="205" t="s">
        <v>330</v>
      </c>
      <c r="H237" s="206">
        <v>51.359000000000002</v>
      </c>
      <c r="L237" s="203"/>
      <c r="M237" s="207"/>
      <c r="N237" s="208"/>
      <c r="O237" s="208"/>
      <c r="P237" s="208"/>
      <c r="Q237" s="208"/>
      <c r="R237" s="208"/>
      <c r="S237" s="208"/>
      <c r="T237" s="209"/>
      <c r="AT237" s="204" t="s">
        <v>141</v>
      </c>
      <c r="AU237" s="204" t="s">
        <v>86</v>
      </c>
      <c r="AV237" s="202" t="s">
        <v>86</v>
      </c>
      <c r="AW237" s="202" t="s">
        <v>33</v>
      </c>
      <c r="AX237" s="202" t="s">
        <v>84</v>
      </c>
      <c r="AY237" s="204" t="s">
        <v>130</v>
      </c>
    </row>
    <row r="238" spans="1:65" s="173" customFormat="1" ht="22.9" customHeight="1">
      <c r="B238" s="174"/>
      <c r="D238" s="175" t="s">
        <v>75</v>
      </c>
      <c r="E238" s="184" t="s">
        <v>331</v>
      </c>
      <c r="F238" s="184" t="s">
        <v>332</v>
      </c>
      <c r="J238" s="185">
        <f>BK238</f>
        <v>0</v>
      </c>
      <c r="L238" s="174"/>
      <c r="M238" s="178"/>
      <c r="N238" s="179"/>
      <c r="O238" s="179"/>
      <c r="P238" s="180">
        <f>SUM(P239:P240)</f>
        <v>0</v>
      </c>
      <c r="Q238" s="179"/>
      <c r="R238" s="180">
        <f>SUM(R239:R240)</f>
        <v>0</v>
      </c>
      <c r="S238" s="179"/>
      <c r="T238" s="181">
        <f>SUM(T239:T240)</f>
        <v>0</v>
      </c>
      <c r="AR238" s="175" t="s">
        <v>84</v>
      </c>
      <c r="AT238" s="182" t="s">
        <v>75</v>
      </c>
      <c r="AU238" s="182" t="s">
        <v>84</v>
      </c>
      <c r="AY238" s="175" t="s">
        <v>130</v>
      </c>
      <c r="BK238" s="183">
        <f>SUM(BK239:BK240)</f>
        <v>0</v>
      </c>
    </row>
    <row r="239" spans="1:65" s="34" customFormat="1" ht="24.2" customHeight="1">
      <c r="A239" s="28"/>
      <c r="B239" s="29"/>
      <c r="C239" s="186" t="s">
        <v>333</v>
      </c>
      <c r="D239" s="186" t="s">
        <v>132</v>
      </c>
      <c r="E239" s="187" t="s">
        <v>334</v>
      </c>
      <c r="F239" s="188" t="s">
        <v>335</v>
      </c>
      <c r="G239" s="189" t="s">
        <v>297</v>
      </c>
      <c r="H239" s="190">
        <v>106.6</v>
      </c>
      <c r="I239" s="2"/>
      <c r="J239" s="191">
        <f>ROUND(I239*H239,2)</f>
        <v>0</v>
      </c>
      <c r="K239" s="188" t="s">
        <v>136</v>
      </c>
      <c r="L239" s="29"/>
      <c r="M239" s="192" t="s">
        <v>1</v>
      </c>
      <c r="N239" s="193" t="s">
        <v>41</v>
      </c>
      <c r="O239" s="76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96" t="s">
        <v>137</v>
      </c>
      <c r="AT239" s="196" t="s">
        <v>132</v>
      </c>
      <c r="AU239" s="196" t="s">
        <v>86</v>
      </c>
      <c r="AY239" s="10" t="s">
        <v>130</v>
      </c>
      <c r="BE239" s="197">
        <f>IF(N239="základní",J239,0)</f>
        <v>0</v>
      </c>
      <c r="BF239" s="197">
        <f>IF(N239="snížená",J239,0)</f>
        <v>0</v>
      </c>
      <c r="BG239" s="197">
        <f>IF(N239="zákl. přenesená",J239,0)</f>
        <v>0</v>
      </c>
      <c r="BH239" s="197">
        <f>IF(N239="sníž. přenesená",J239,0)</f>
        <v>0</v>
      </c>
      <c r="BI239" s="197">
        <f>IF(N239="nulová",J239,0)</f>
        <v>0</v>
      </c>
      <c r="BJ239" s="10" t="s">
        <v>84</v>
      </c>
      <c r="BK239" s="197">
        <f>ROUND(I239*H239,2)</f>
        <v>0</v>
      </c>
      <c r="BL239" s="10" t="s">
        <v>137</v>
      </c>
      <c r="BM239" s="196" t="s">
        <v>336</v>
      </c>
    </row>
    <row r="240" spans="1:65" s="34" customFormat="1" ht="19.5">
      <c r="A240" s="28"/>
      <c r="B240" s="29"/>
      <c r="C240" s="28"/>
      <c r="D240" s="198" t="s">
        <v>139</v>
      </c>
      <c r="E240" s="28"/>
      <c r="F240" s="199" t="s">
        <v>337</v>
      </c>
      <c r="G240" s="28"/>
      <c r="H240" s="28"/>
      <c r="I240" s="28"/>
      <c r="J240" s="28"/>
      <c r="K240" s="28"/>
      <c r="L240" s="29"/>
      <c r="M240" s="200"/>
      <c r="N240" s="201"/>
      <c r="O240" s="76"/>
      <c r="P240" s="76"/>
      <c r="Q240" s="76"/>
      <c r="R240" s="76"/>
      <c r="S240" s="76"/>
      <c r="T240" s="77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T240" s="10" t="s">
        <v>139</v>
      </c>
      <c r="AU240" s="10" t="s">
        <v>86</v>
      </c>
    </row>
    <row r="241" spans="1:65" s="173" customFormat="1" ht="25.9" customHeight="1">
      <c r="B241" s="174"/>
      <c r="D241" s="175" t="s">
        <v>75</v>
      </c>
      <c r="E241" s="176" t="s">
        <v>338</v>
      </c>
      <c r="F241" s="176" t="s">
        <v>339</v>
      </c>
      <c r="J241" s="177">
        <f>BK241</f>
        <v>0</v>
      </c>
      <c r="L241" s="174"/>
      <c r="M241" s="178"/>
      <c r="N241" s="179"/>
      <c r="O241" s="179"/>
      <c r="P241" s="180">
        <f>P242</f>
        <v>0</v>
      </c>
      <c r="Q241" s="179"/>
      <c r="R241" s="180">
        <f>R242</f>
        <v>1.49868E-2</v>
      </c>
      <c r="S241" s="179"/>
      <c r="T241" s="181">
        <f>T242</f>
        <v>0</v>
      </c>
      <c r="AR241" s="175" t="s">
        <v>86</v>
      </c>
      <c r="AT241" s="182" t="s">
        <v>75</v>
      </c>
      <c r="AU241" s="182" t="s">
        <v>76</v>
      </c>
      <c r="AY241" s="175" t="s">
        <v>130</v>
      </c>
      <c r="BK241" s="183">
        <f>BK242</f>
        <v>0</v>
      </c>
    </row>
    <row r="242" spans="1:65" s="173" customFormat="1" ht="22.9" customHeight="1">
      <c r="B242" s="174"/>
      <c r="D242" s="175" t="s">
        <v>75</v>
      </c>
      <c r="E242" s="184" t="s">
        <v>340</v>
      </c>
      <c r="F242" s="184" t="s">
        <v>341</v>
      </c>
      <c r="J242" s="185">
        <f>BK242</f>
        <v>0</v>
      </c>
      <c r="L242" s="174"/>
      <c r="M242" s="178"/>
      <c r="N242" s="179"/>
      <c r="O242" s="179"/>
      <c r="P242" s="180">
        <f>SUM(P243:P252)</f>
        <v>0</v>
      </c>
      <c r="Q242" s="179"/>
      <c r="R242" s="180">
        <f>SUM(R243:R252)</f>
        <v>1.49868E-2</v>
      </c>
      <c r="S242" s="179"/>
      <c r="T242" s="181">
        <f>SUM(T243:T252)</f>
        <v>0</v>
      </c>
      <c r="AR242" s="175" t="s">
        <v>86</v>
      </c>
      <c r="AT242" s="182" t="s">
        <v>75</v>
      </c>
      <c r="AU242" s="182" t="s">
        <v>84</v>
      </c>
      <c r="AY242" s="175" t="s">
        <v>130</v>
      </c>
      <c r="BK242" s="183">
        <f>SUM(BK243:BK252)</f>
        <v>0</v>
      </c>
    </row>
    <row r="243" spans="1:65" s="34" customFormat="1" ht="24.2" customHeight="1">
      <c r="A243" s="28"/>
      <c r="B243" s="29"/>
      <c r="C243" s="186" t="s">
        <v>342</v>
      </c>
      <c r="D243" s="186" t="s">
        <v>132</v>
      </c>
      <c r="E243" s="187" t="s">
        <v>343</v>
      </c>
      <c r="F243" s="188" t="s">
        <v>344</v>
      </c>
      <c r="G243" s="189" t="s">
        <v>135</v>
      </c>
      <c r="H243" s="190">
        <v>36</v>
      </c>
      <c r="I243" s="2"/>
      <c r="J243" s="191">
        <f>ROUND(I243*H243,2)</f>
        <v>0</v>
      </c>
      <c r="K243" s="188" t="s">
        <v>136</v>
      </c>
      <c r="L243" s="29"/>
      <c r="M243" s="192" t="s">
        <v>1</v>
      </c>
      <c r="N243" s="193" t="s">
        <v>41</v>
      </c>
      <c r="O243" s="76"/>
      <c r="P243" s="194">
        <f>O243*H243</f>
        <v>0</v>
      </c>
      <c r="Q243" s="194">
        <v>5.0000000000000002E-5</v>
      </c>
      <c r="R243" s="194">
        <f>Q243*H243</f>
        <v>1.8000000000000002E-3</v>
      </c>
      <c r="S243" s="194">
        <v>0</v>
      </c>
      <c r="T243" s="195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96" t="s">
        <v>224</v>
      </c>
      <c r="AT243" s="196" t="s">
        <v>132</v>
      </c>
      <c r="AU243" s="196" t="s">
        <v>86</v>
      </c>
      <c r="AY243" s="10" t="s">
        <v>130</v>
      </c>
      <c r="BE243" s="197">
        <f>IF(N243="základní",J243,0)</f>
        <v>0</v>
      </c>
      <c r="BF243" s="197">
        <f>IF(N243="snížená",J243,0)</f>
        <v>0</v>
      </c>
      <c r="BG243" s="197">
        <f>IF(N243="zákl. přenesená",J243,0)</f>
        <v>0</v>
      </c>
      <c r="BH243" s="197">
        <f>IF(N243="sníž. přenesená",J243,0)</f>
        <v>0</v>
      </c>
      <c r="BI243" s="197">
        <f>IF(N243="nulová",J243,0)</f>
        <v>0</v>
      </c>
      <c r="BJ243" s="10" t="s">
        <v>84</v>
      </c>
      <c r="BK243" s="197">
        <f>ROUND(I243*H243,2)</f>
        <v>0</v>
      </c>
      <c r="BL243" s="10" t="s">
        <v>224</v>
      </c>
      <c r="BM243" s="196" t="s">
        <v>345</v>
      </c>
    </row>
    <row r="244" spans="1:65" s="34" customFormat="1" ht="19.5">
      <c r="A244" s="28"/>
      <c r="B244" s="29"/>
      <c r="C244" s="28"/>
      <c r="D244" s="198" t="s">
        <v>139</v>
      </c>
      <c r="E244" s="28"/>
      <c r="F244" s="199" t="s">
        <v>346</v>
      </c>
      <c r="G244" s="28"/>
      <c r="H244" s="28"/>
      <c r="I244" s="28"/>
      <c r="J244" s="28"/>
      <c r="K244" s="28"/>
      <c r="L244" s="29"/>
      <c r="M244" s="200"/>
      <c r="N244" s="201"/>
      <c r="O244" s="76"/>
      <c r="P244" s="76"/>
      <c r="Q244" s="76"/>
      <c r="R244" s="76"/>
      <c r="S244" s="76"/>
      <c r="T244" s="77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T244" s="10" t="s">
        <v>139</v>
      </c>
      <c r="AU244" s="10" t="s">
        <v>86</v>
      </c>
    </row>
    <row r="245" spans="1:65" s="202" customFormat="1" ht="11.25">
      <c r="B245" s="203"/>
      <c r="D245" s="198" t="s">
        <v>141</v>
      </c>
      <c r="E245" s="204" t="s">
        <v>1</v>
      </c>
      <c r="F245" s="205" t="s">
        <v>347</v>
      </c>
      <c r="H245" s="206">
        <v>36</v>
      </c>
      <c r="L245" s="203"/>
      <c r="M245" s="207"/>
      <c r="N245" s="208"/>
      <c r="O245" s="208"/>
      <c r="P245" s="208"/>
      <c r="Q245" s="208"/>
      <c r="R245" s="208"/>
      <c r="S245" s="208"/>
      <c r="T245" s="209"/>
      <c r="AT245" s="204" t="s">
        <v>141</v>
      </c>
      <c r="AU245" s="204" t="s">
        <v>86</v>
      </c>
      <c r="AV245" s="202" t="s">
        <v>86</v>
      </c>
      <c r="AW245" s="202" t="s">
        <v>33</v>
      </c>
      <c r="AX245" s="202" t="s">
        <v>84</v>
      </c>
      <c r="AY245" s="204" t="s">
        <v>130</v>
      </c>
    </row>
    <row r="246" spans="1:65" s="34" customFormat="1" ht="24.2" customHeight="1">
      <c r="A246" s="28"/>
      <c r="B246" s="29"/>
      <c r="C246" s="210" t="s">
        <v>348</v>
      </c>
      <c r="D246" s="210" t="s">
        <v>186</v>
      </c>
      <c r="E246" s="211" t="s">
        <v>349</v>
      </c>
      <c r="F246" s="212" t="s">
        <v>350</v>
      </c>
      <c r="G246" s="213" t="s">
        <v>135</v>
      </c>
      <c r="H246" s="214">
        <v>43.956000000000003</v>
      </c>
      <c r="I246" s="4"/>
      <c r="J246" s="215">
        <f>ROUND(I246*H246,2)</f>
        <v>0</v>
      </c>
      <c r="K246" s="212" t="s">
        <v>136</v>
      </c>
      <c r="L246" s="216"/>
      <c r="M246" s="217" t="s">
        <v>1</v>
      </c>
      <c r="N246" s="218" t="s">
        <v>41</v>
      </c>
      <c r="O246" s="76"/>
      <c r="P246" s="194">
        <f>O246*H246</f>
        <v>0</v>
      </c>
      <c r="Q246" s="194">
        <v>2.9999999999999997E-4</v>
      </c>
      <c r="R246" s="194">
        <f>Q246*H246</f>
        <v>1.31868E-2</v>
      </c>
      <c r="S246" s="194">
        <v>0</v>
      </c>
      <c r="T246" s="195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96" t="s">
        <v>307</v>
      </c>
      <c r="AT246" s="196" t="s">
        <v>186</v>
      </c>
      <c r="AU246" s="196" t="s">
        <v>86</v>
      </c>
      <c r="AY246" s="10" t="s">
        <v>130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0" t="s">
        <v>84</v>
      </c>
      <c r="BK246" s="197">
        <f>ROUND(I246*H246,2)</f>
        <v>0</v>
      </c>
      <c r="BL246" s="10" t="s">
        <v>224</v>
      </c>
      <c r="BM246" s="196" t="s">
        <v>351</v>
      </c>
    </row>
    <row r="247" spans="1:65" s="34" customFormat="1" ht="11.25">
      <c r="A247" s="28"/>
      <c r="B247" s="29"/>
      <c r="C247" s="28"/>
      <c r="D247" s="198" t="s">
        <v>139</v>
      </c>
      <c r="E247" s="28"/>
      <c r="F247" s="199" t="s">
        <v>350</v>
      </c>
      <c r="G247" s="28"/>
      <c r="H247" s="28"/>
      <c r="I247" s="28"/>
      <c r="J247" s="28"/>
      <c r="K247" s="28"/>
      <c r="L247" s="29"/>
      <c r="M247" s="200"/>
      <c r="N247" s="201"/>
      <c r="O247" s="76"/>
      <c r="P247" s="76"/>
      <c r="Q247" s="76"/>
      <c r="R247" s="76"/>
      <c r="S247" s="76"/>
      <c r="T247" s="77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T247" s="10" t="s">
        <v>139</v>
      </c>
      <c r="AU247" s="10" t="s">
        <v>86</v>
      </c>
    </row>
    <row r="248" spans="1:65" s="202" customFormat="1" ht="11.25">
      <c r="B248" s="203"/>
      <c r="D248" s="198" t="s">
        <v>141</v>
      </c>
      <c r="F248" s="205" t="s">
        <v>352</v>
      </c>
      <c r="H248" s="206">
        <v>43.956000000000003</v>
      </c>
      <c r="L248" s="203"/>
      <c r="M248" s="207"/>
      <c r="N248" s="208"/>
      <c r="O248" s="208"/>
      <c r="P248" s="208"/>
      <c r="Q248" s="208"/>
      <c r="R248" s="208"/>
      <c r="S248" s="208"/>
      <c r="T248" s="209"/>
      <c r="AT248" s="204" t="s">
        <v>141</v>
      </c>
      <c r="AU248" s="204" t="s">
        <v>86</v>
      </c>
      <c r="AV248" s="202" t="s">
        <v>86</v>
      </c>
      <c r="AW248" s="202" t="s">
        <v>3</v>
      </c>
      <c r="AX248" s="202" t="s">
        <v>84</v>
      </c>
      <c r="AY248" s="204" t="s">
        <v>130</v>
      </c>
    </row>
    <row r="249" spans="1:65" s="34" customFormat="1" ht="24.2" customHeight="1">
      <c r="A249" s="28"/>
      <c r="B249" s="29"/>
      <c r="C249" s="186" t="s">
        <v>353</v>
      </c>
      <c r="D249" s="186" t="s">
        <v>132</v>
      </c>
      <c r="E249" s="187" t="s">
        <v>354</v>
      </c>
      <c r="F249" s="188" t="s">
        <v>355</v>
      </c>
      <c r="G249" s="189" t="s">
        <v>297</v>
      </c>
      <c r="H249" s="190">
        <v>1.4999999999999999E-2</v>
      </c>
      <c r="I249" s="2"/>
      <c r="J249" s="191">
        <f>ROUND(I249*H249,2)</f>
        <v>0</v>
      </c>
      <c r="K249" s="188" t="s">
        <v>136</v>
      </c>
      <c r="L249" s="29"/>
      <c r="M249" s="192" t="s">
        <v>1</v>
      </c>
      <c r="N249" s="193" t="s">
        <v>41</v>
      </c>
      <c r="O249" s="76"/>
      <c r="P249" s="194">
        <f>O249*H249</f>
        <v>0</v>
      </c>
      <c r="Q249" s="194">
        <v>0</v>
      </c>
      <c r="R249" s="194">
        <f>Q249*H249</f>
        <v>0</v>
      </c>
      <c r="S249" s="194">
        <v>0</v>
      </c>
      <c r="T249" s="195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96" t="s">
        <v>224</v>
      </c>
      <c r="AT249" s="196" t="s">
        <v>132</v>
      </c>
      <c r="AU249" s="196" t="s">
        <v>86</v>
      </c>
      <c r="AY249" s="10" t="s">
        <v>130</v>
      </c>
      <c r="BE249" s="197">
        <f>IF(N249="základní",J249,0)</f>
        <v>0</v>
      </c>
      <c r="BF249" s="197">
        <f>IF(N249="snížená",J249,0)</f>
        <v>0</v>
      </c>
      <c r="BG249" s="197">
        <f>IF(N249="zákl. přenesená",J249,0)</f>
        <v>0</v>
      </c>
      <c r="BH249" s="197">
        <f>IF(N249="sníž. přenesená",J249,0)</f>
        <v>0</v>
      </c>
      <c r="BI249" s="197">
        <f>IF(N249="nulová",J249,0)</f>
        <v>0</v>
      </c>
      <c r="BJ249" s="10" t="s">
        <v>84</v>
      </c>
      <c r="BK249" s="197">
        <f>ROUND(I249*H249,2)</f>
        <v>0</v>
      </c>
      <c r="BL249" s="10" t="s">
        <v>224</v>
      </c>
      <c r="BM249" s="196" t="s">
        <v>356</v>
      </c>
    </row>
    <row r="250" spans="1:65" s="34" customFormat="1" ht="29.25">
      <c r="A250" s="28"/>
      <c r="B250" s="29"/>
      <c r="C250" s="28"/>
      <c r="D250" s="198" t="s">
        <v>139</v>
      </c>
      <c r="E250" s="28"/>
      <c r="F250" s="199" t="s">
        <v>357</v>
      </c>
      <c r="G250" s="28"/>
      <c r="H250" s="28"/>
      <c r="I250" s="28"/>
      <c r="J250" s="28"/>
      <c r="K250" s="28"/>
      <c r="L250" s="29"/>
      <c r="M250" s="200"/>
      <c r="N250" s="201"/>
      <c r="O250" s="76"/>
      <c r="P250" s="76"/>
      <c r="Q250" s="76"/>
      <c r="R250" s="76"/>
      <c r="S250" s="76"/>
      <c r="T250" s="77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T250" s="10" t="s">
        <v>139</v>
      </c>
      <c r="AU250" s="10" t="s">
        <v>86</v>
      </c>
    </row>
    <row r="251" spans="1:65" s="34" customFormat="1" ht="33" customHeight="1">
      <c r="A251" s="28"/>
      <c r="B251" s="29"/>
      <c r="C251" s="186" t="s">
        <v>358</v>
      </c>
      <c r="D251" s="186" t="s">
        <v>132</v>
      </c>
      <c r="E251" s="187" t="s">
        <v>359</v>
      </c>
      <c r="F251" s="188" t="s">
        <v>360</v>
      </c>
      <c r="G251" s="189" t="s">
        <v>297</v>
      </c>
      <c r="H251" s="190">
        <v>1.4999999999999999E-2</v>
      </c>
      <c r="I251" s="2"/>
      <c r="J251" s="191">
        <f>ROUND(I251*H251,2)</f>
        <v>0</v>
      </c>
      <c r="K251" s="188" t="s">
        <v>136</v>
      </c>
      <c r="L251" s="29"/>
      <c r="M251" s="192" t="s">
        <v>1</v>
      </c>
      <c r="N251" s="193" t="s">
        <v>41</v>
      </c>
      <c r="O251" s="76"/>
      <c r="P251" s="194">
        <f>O251*H251</f>
        <v>0</v>
      </c>
      <c r="Q251" s="194">
        <v>0</v>
      </c>
      <c r="R251" s="194">
        <f>Q251*H251</f>
        <v>0</v>
      </c>
      <c r="S251" s="194">
        <v>0</v>
      </c>
      <c r="T251" s="195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96" t="s">
        <v>224</v>
      </c>
      <c r="AT251" s="196" t="s">
        <v>132</v>
      </c>
      <c r="AU251" s="196" t="s">
        <v>86</v>
      </c>
      <c r="AY251" s="10" t="s">
        <v>130</v>
      </c>
      <c r="BE251" s="197">
        <f>IF(N251="základní",J251,0)</f>
        <v>0</v>
      </c>
      <c r="BF251" s="197">
        <f>IF(N251="snížená",J251,0)</f>
        <v>0</v>
      </c>
      <c r="BG251" s="197">
        <f>IF(N251="zákl. přenesená",J251,0)</f>
        <v>0</v>
      </c>
      <c r="BH251" s="197">
        <f>IF(N251="sníž. přenesená",J251,0)</f>
        <v>0</v>
      </c>
      <c r="BI251" s="197">
        <f>IF(N251="nulová",J251,0)</f>
        <v>0</v>
      </c>
      <c r="BJ251" s="10" t="s">
        <v>84</v>
      </c>
      <c r="BK251" s="197">
        <f>ROUND(I251*H251,2)</f>
        <v>0</v>
      </c>
      <c r="BL251" s="10" t="s">
        <v>224</v>
      </c>
      <c r="BM251" s="196" t="s">
        <v>361</v>
      </c>
    </row>
    <row r="252" spans="1:65" s="34" customFormat="1" ht="39">
      <c r="A252" s="28"/>
      <c r="B252" s="29"/>
      <c r="C252" s="28"/>
      <c r="D252" s="198" t="s">
        <v>139</v>
      </c>
      <c r="E252" s="28"/>
      <c r="F252" s="199" t="s">
        <v>362</v>
      </c>
      <c r="G252" s="28"/>
      <c r="H252" s="28"/>
      <c r="I252" s="28"/>
      <c r="J252" s="28"/>
      <c r="K252" s="28"/>
      <c r="L252" s="29"/>
      <c r="M252" s="219"/>
      <c r="N252" s="220"/>
      <c r="O252" s="221"/>
      <c r="P252" s="221"/>
      <c r="Q252" s="221"/>
      <c r="R252" s="221"/>
      <c r="S252" s="221"/>
      <c r="T252" s="222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T252" s="10" t="s">
        <v>139</v>
      </c>
      <c r="AU252" s="10" t="s">
        <v>86</v>
      </c>
    </row>
    <row r="253" spans="1:65" s="34" customFormat="1" ht="6.95" customHeight="1">
      <c r="A253" s="28"/>
      <c r="B253" s="55"/>
      <c r="C253" s="56"/>
      <c r="D253" s="56"/>
      <c r="E253" s="56"/>
      <c r="F253" s="56"/>
      <c r="G253" s="56"/>
      <c r="H253" s="56"/>
      <c r="I253" s="56"/>
      <c r="J253" s="56"/>
      <c r="K253" s="56"/>
      <c r="L253" s="29"/>
      <c r="M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</row>
  </sheetData>
  <sheetProtection password="EF63" sheet="1" objects="1" scenarios="1"/>
  <autoFilter ref="C125:K252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>
      <selection activeCell="F24" sqref="F24"/>
    </sheetView>
  </sheetViews>
  <sheetFormatPr defaultRowHeight="15"/>
  <cols>
    <col min="1" max="1" width="8.33203125" style="7" customWidth="1"/>
    <col min="2" max="2" width="1.1640625" style="7" customWidth="1"/>
    <col min="3" max="3" width="4.1640625" style="7" customWidth="1"/>
    <col min="4" max="4" width="4.33203125" style="7" customWidth="1"/>
    <col min="5" max="5" width="17.1640625" style="7" customWidth="1"/>
    <col min="6" max="6" width="50.83203125" style="7" customWidth="1"/>
    <col min="7" max="7" width="7.5" style="7" customWidth="1"/>
    <col min="8" max="8" width="14" style="7" customWidth="1"/>
    <col min="9" max="9" width="15.83203125" style="7" customWidth="1"/>
    <col min="10" max="11" width="22.33203125" style="7" customWidth="1"/>
    <col min="12" max="12" width="9.33203125" style="7" customWidth="1"/>
    <col min="13" max="13" width="10.83203125" style="7" hidden="1" customWidth="1"/>
    <col min="14" max="14" width="9.33203125" style="7" hidden="1"/>
    <col min="15" max="20" width="14.1640625" style="7" hidden="1" customWidth="1"/>
    <col min="21" max="21" width="16.33203125" style="7" hidden="1" customWidth="1"/>
    <col min="22" max="22" width="12.33203125" style="7" customWidth="1"/>
    <col min="23" max="23" width="16.33203125" style="7" customWidth="1"/>
    <col min="24" max="24" width="12.33203125" style="7" customWidth="1"/>
    <col min="25" max="25" width="15" style="7" customWidth="1"/>
    <col min="26" max="26" width="11" style="7" customWidth="1"/>
    <col min="27" max="27" width="15" style="7" customWidth="1"/>
    <col min="28" max="28" width="16.33203125" style="7" customWidth="1"/>
    <col min="29" max="29" width="11" style="7" customWidth="1"/>
    <col min="30" max="30" width="15" style="7" customWidth="1"/>
    <col min="31" max="31" width="16.33203125" style="7" customWidth="1"/>
    <col min="32" max="43" width="9.33203125" style="7"/>
    <col min="44" max="65" width="9.33203125" style="7" hidden="1"/>
    <col min="66" max="16384" width="9.33203125" style="7"/>
  </cols>
  <sheetData>
    <row r="2" spans="1:46" ht="36.950000000000003" customHeight="1">
      <c r="L2" s="8" t="s">
        <v>5</v>
      </c>
      <c r="M2" s="9"/>
      <c r="N2" s="9"/>
      <c r="O2" s="9"/>
      <c r="P2" s="9"/>
      <c r="Q2" s="9"/>
      <c r="R2" s="9"/>
      <c r="S2" s="9"/>
      <c r="T2" s="9"/>
      <c r="U2" s="9"/>
      <c r="V2" s="9"/>
      <c r="AT2" s="10" t="s">
        <v>90</v>
      </c>
    </row>
    <row r="3" spans="1:46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86</v>
      </c>
    </row>
    <row r="4" spans="1:46" ht="24.95" customHeight="1">
      <c r="B4" s="13"/>
      <c r="D4" s="14" t="s">
        <v>97</v>
      </c>
      <c r="L4" s="13"/>
      <c r="M4" s="124" t="s">
        <v>10</v>
      </c>
      <c r="AT4" s="10" t="s">
        <v>3</v>
      </c>
    </row>
    <row r="5" spans="1:46" ht="6.95" customHeight="1">
      <c r="B5" s="13"/>
      <c r="L5" s="13"/>
    </row>
    <row r="6" spans="1:46" ht="12" customHeight="1">
      <c r="B6" s="13"/>
      <c r="D6" s="23" t="s">
        <v>16</v>
      </c>
      <c r="L6" s="13"/>
    </row>
    <row r="7" spans="1:46" ht="16.5" customHeight="1">
      <c r="B7" s="13"/>
      <c r="E7" s="125" t="str">
        <f>'Rekapitulace stavby'!K6</f>
        <v>Oprava chodníku v ul. Nová, Odry</v>
      </c>
      <c r="F7" s="126"/>
      <c r="G7" s="126"/>
      <c r="H7" s="126"/>
      <c r="L7" s="13"/>
    </row>
    <row r="8" spans="1:46" s="34" customFormat="1" ht="12" customHeight="1">
      <c r="A8" s="28"/>
      <c r="B8" s="29"/>
      <c r="C8" s="28"/>
      <c r="D8" s="23" t="s">
        <v>98</v>
      </c>
      <c r="E8" s="28"/>
      <c r="F8" s="28"/>
      <c r="G8" s="28"/>
      <c r="H8" s="28"/>
      <c r="I8" s="28"/>
      <c r="J8" s="28"/>
      <c r="K8" s="28"/>
      <c r="L8" s="50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34" customFormat="1" ht="16.5" customHeight="1">
      <c r="A9" s="28"/>
      <c r="B9" s="29"/>
      <c r="C9" s="28"/>
      <c r="D9" s="28"/>
      <c r="E9" s="64" t="s">
        <v>363</v>
      </c>
      <c r="F9" s="127"/>
      <c r="G9" s="127"/>
      <c r="H9" s="127"/>
      <c r="I9" s="28"/>
      <c r="J9" s="28"/>
      <c r="K9" s="28"/>
      <c r="L9" s="50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34" customFormat="1" ht="11.25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50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34" customFormat="1" ht="12" customHeight="1">
      <c r="A11" s="28"/>
      <c r="B11" s="29"/>
      <c r="C11" s="28"/>
      <c r="D11" s="23" t="s">
        <v>18</v>
      </c>
      <c r="E11" s="28"/>
      <c r="F11" s="24" t="s">
        <v>1</v>
      </c>
      <c r="G11" s="28"/>
      <c r="H11" s="28"/>
      <c r="I11" s="23" t="s">
        <v>19</v>
      </c>
      <c r="J11" s="24" t="s">
        <v>1</v>
      </c>
      <c r="K11" s="28"/>
      <c r="L11" s="50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34" customFormat="1" ht="12" customHeight="1">
      <c r="A12" s="28"/>
      <c r="B12" s="29"/>
      <c r="C12" s="28"/>
      <c r="D12" s="23" t="s">
        <v>20</v>
      </c>
      <c r="E12" s="28"/>
      <c r="F12" s="24" t="s">
        <v>21</v>
      </c>
      <c r="G12" s="28"/>
      <c r="H12" s="28"/>
      <c r="I12" s="23" t="s">
        <v>22</v>
      </c>
      <c r="J12" s="128" t="str">
        <f>'Rekapitulace stavby'!AN8</f>
        <v>12. 9. 2025</v>
      </c>
      <c r="K12" s="28"/>
      <c r="L12" s="50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34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5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34" customFormat="1" ht="12" customHeight="1">
      <c r="A14" s="28"/>
      <c r="B14" s="29"/>
      <c r="C14" s="28"/>
      <c r="D14" s="23" t="s">
        <v>24</v>
      </c>
      <c r="E14" s="28"/>
      <c r="F14" s="28"/>
      <c r="G14" s="28"/>
      <c r="H14" s="28"/>
      <c r="I14" s="23" t="s">
        <v>25</v>
      </c>
      <c r="J14" s="24" t="s">
        <v>26</v>
      </c>
      <c r="K14" s="28"/>
      <c r="L14" s="50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34" customFormat="1" ht="18" customHeight="1">
      <c r="A15" s="28"/>
      <c r="B15" s="29"/>
      <c r="C15" s="28"/>
      <c r="D15" s="28"/>
      <c r="E15" s="24" t="s">
        <v>27</v>
      </c>
      <c r="F15" s="28"/>
      <c r="G15" s="28"/>
      <c r="H15" s="28"/>
      <c r="I15" s="23" t="s">
        <v>28</v>
      </c>
      <c r="J15" s="24" t="s">
        <v>1</v>
      </c>
      <c r="K15" s="28"/>
      <c r="L15" s="50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34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50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34" customFormat="1" ht="12" customHeight="1">
      <c r="A17" s="28"/>
      <c r="B17" s="29"/>
      <c r="C17" s="28"/>
      <c r="D17" s="23" t="s">
        <v>29</v>
      </c>
      <c r="E17" s="28"/>
      <c r="F17" s="28"/>
      <c r="G17" s="28"/>
      <c r="H17" s="28"/>
      <c r="I17" s="23" t="s">
        <v>25</v>
      </c>
      <c r="J17" s="25" t="str">
        <f>'Rekapitulace stavby'!AN13</f>
        <v>Vyplň údaj</v>
      </c>
      <c r="K17" s="28"/>
      <c r="L17" s="50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34" customFormat="1" ht="18" customHeight="1">
      <c r="A18" s="28"/>
      <c r="B18" s="29"/>
      <c r="C18" s="28"/>
      <c r="D18" s="28"/>
      <c r="E18" s="129">
        <f>'Rekapitulace stavby'!E14</f>
        <v>0</v>
      </c>
      <c r="F18" s="18"/>
      <c r="G18" s="18"/>
      <c r="H18" s="18"/>
      <c r="I18" s="23" t="s">
        <v>28</v>
      </c>
      <c r="J18" s="25" t="str">
        <f>'Rekapitulace stavby'!AN14</f>
        <v>Vyplň údaj</v>
      </c>
      <c r="K18" s="28"/>
      <c r="L18" s="50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34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50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34" customFormat="1" ht="12" customHeight="1">
      <c r="A20" s="28"/>
      <c r="B20" s="29"/>
      <c r="C20" s="28"/>
      <c r="D20" s="23" t="s">
        <v>31</v>
      </c>
      <c r="E20" s="28"/>
      <c r="F20" s="28"/>
      <c r="G20" s="28"/>
      <c r="H20" s="28"/>
      <c r="I20" s="23" t="s">
        <v>25</v>
      </c>
      <c r="J20" s="24" t="str">
        <f>IF('Rekapitulace stavby'!AN16="","",'Rekapitulace stavby'!AN16)</f>
        <v/>
      </c>
      <c r="K20" s="28"/>
      <c r="L20" s="50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34" customFormat="1" ht="18" customHeight="1">
      <c r="A21" s="28"/>
      <c r="B21" s="29"/>
      <c r="C21" s="28"/>
      <c r="D21" s="28"/>
      <c r="E21" s="24" t="str">
        <f>IF('Rekapitulace stavby'!E17="","",'Rekapitulace stavby'!E17)</f>
        <v xml:space="preserve"> </v>
      </c>
      <c r="F21" s="28"/>
      <c r="G21" s="28"/>
      <c r="H21" s="28"/>
      <c r="I21" s="23" t="s">
        <v>28</v>
      </c>
      <c r="J21" s="24" t="str">
        <f>IF('Rekapitulace stavby'!AN17="","",'Rekapitulace stavby'!AN17)</f>
        <v/>
      </c>
      <c r="K21" s="28"/>
      <c r="L21" s="50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34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50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34" customFormat="1" ht="12" customHeight="1">
      <c r="A23" s="28"/>
      <c r="B23" s="29"/>
      <c r="C23" s="28"/>
      <c r="D23" s="23" t="s">
        <v>34</v>
      </c>
      <c r="E23" s="28"/>
      <c r="F23" s="28"/>
      <c r="G23" s="28"/>
      <c r="H23" s="28"/>
      <c r="I23" s="23" t="s">
        <v>25</v>
      </c>
      <c r="J23" s="24" t="str">
        <f>IF('Rekapitulace stavby'!AN19="","",'Rekapitulace stavby'!AN19)</f>
        <v/>
      </c>
      <c r="K23" s="28"/>
      <c r="L23" s="50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34" customFormat="1" ht="18" customHeight="1">
      <c r="A24" s="28"/>
      <c r="B24" s="29"/>
      <c r="C24" s="28"/>
      <c r="D24" s="28"/>
      <c r="E24" s="24" t="str">
        <f>IF('Rekapitulace stavby'!E20="","",'Rekapitulace stavby'!E20)</f>
        <v xml:space="preserve"> </v>
      </c>
      <c r="F24" s="28"/>
      <c r="G24" s="28"/>
      <c r="H24" s="28"/>
      <c r="I24" s="23" t="s">
        <v>28</v>
      </c>
      <c r="J24" s="24" t="str">
        <f>IF('Rekapitulace stavby'!AN20="","",'Rekapitulace stavby'!AN20)</f>
        <v/>
      </c>
      <c r="K24" s="28"/>
      <c r="L24" s="50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34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50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34" customFormat="1" ht="12" customHeight="1">
      <c r="A26" s="28"/>
      <c r="B26" s="29"/>
      <c r="C26" s="28"/>
      <c r="D26" s="23" t="s">
        <v>35</v>
      </c>
      <c r="E26" s="28"/>
      <c r="F26" s="28"/>
      <c r="G26" s="28"/>
      <c r="H26" s="28"/>
      <c r="I26" s="28"/>
      <c r="J26" s="28"/>
      <c r="K26" s="28"/>
      <c r="L26" s="50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133" customFormat="1" ht="16.5" customHeight="1">
      <c r="A27" s="130"/>
      <c r="B27" s="131"/>
      <c r="C27" s="130"/>
      <c r="D27" s="130"/>
      <c r="E27" s="26" t="s">
        <v>1</v>
      </c>
      <c r="F27" s="26"/>
      <c r="G27" s="26"/>
      <c r="H27" s="26"/>
      <c r="I27" s="130"/>
      <c r="J27" s="130"/>
      <c r="K27" s="130"/>
      <c r="L27" s="132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pans="1:31" s="34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50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34" customFormat="1" ht="6.95" customHeight="1">
      <c r="A29" s="28"/>
      <c r="B29" s="29"/>
      <c r="C29" s="28"/>
      <c r="D29" s="89"/>
      <c r="E29" s="89"/>
      <c r="F29" s="89"/>
      <c r="G29" s="89"/>
      <c r="H29" s="89"/>
      <c r="I29" s="89"/>
      <c r="J29" s="89"/>
      <c r="K29" s="89"/>
      <c r="L29" s="50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34" customFormat="1" ht="25.35" customHeight="1">
      <c r="A30" s="28"/>
      <c r="B30" s="29"/>
      <c r="C30" s="28"/>
      <c r="D30" s="134" t="s">
        <v>36</v>
      </c>
      <c r="E30" s="28"/>
      <c r="F30" s="28"/>
      <c r="G30" s="28"/>
      <c r="H30" s="28"/>
      <c r="I30" s="28"/>
      <c r="J30" s="135">
        <f>ROUND(J119, 2)</f>
        <v>0</v>
      </c>
      <c r="K30" s="28"/>
      <c r="L30" s="50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34" customFormat="1" ht="6.95" customHeight="1">
      <c r="A31" s="28"/>
      <c r="B31" s="29"/>
      <c r="C31" s="28"/>
      <c r="D31" s="89"/>
      <c r="E31" s="89"/>
      <c r="F31" s="89"/>
      <c r="G31" s="89"/>
      <c r="H31" s="89"/>
      <c r="I31" s="89"/>
      <c r="J31" s="89"/>
      <c r="K31" s="89"/>
      <c r="L31" s="50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34" customFormat="1" ht="14.45" customHeight="1">
      <c r="A32" s="28"/>
      <c r="B32" s="29"/>
      <c r="C32" s="28"/>
      <c r="D32" s="28"/>
      <c r="E32" s="28"/>
      <c r="F32" s="136" t="s">
        <v>38</v>
      </c>
      <c r="G32" s="28"/>
      <c r="H32" s="28"/>
      <c r="I32" s="136" t="s">
        <v>37</v>
      </c>
      <c r="J32" s="136" t="s">
        <v>39</v>
      </c>
      <c r="K32" s="28"/>
      <c r="L32" s="50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34" customFormat="1" ht="14.45" customHeight="1">
      <c r="A33" s="28"/>
      <c r="B33" s="29"/>
      <c r="C33" s="28"/>
      <c r="D33" s="137" t="s">
        <v>40</v>
      </c>
      <c r="E33" s="23" t="s">
        <v>41</v>
      </c>
      <c r="F33" s="138">
        <f>ROUND((SUM(BE119:BE137)),  2)</f>
        <v>0</v>
      </c>
      <c r="G33" s="28"/>
      <c r="H33" s="28"/>
      <c r="I33" s="139">
        <v>0.21</v>
      </c>
      <c r="J33" s="138">
        <f>ROUND(((SUM(BE119:BE137))*I33),  2)</f>
        <v>0</v>
      </c>
      <c r="K33" s="28"/>
      <c r="L33" s="50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34" customFormat="1" ht="14.45" customHeight="1">
      <c r="A34" s="28"/>
      <c r="B34" s="29"/>
      <c r="C34" s="28"/>
      <c r="D34" s="28"/>
      <c r="E34" s="23" t="s">
        <v>42</v>
      </c>
      <c r="F34" s="138">
        <f>ROUND((SUM(BF119:BF137)),  2)</f>
        <v>0</v>
      </c>
      <c r="G34" s="28"/>
      <c r="H34" s="28"/>
      <c r="I34" s="139">
        <v>0.12</v>
      </c>
      <c r="J34" s="138">
        <f>ROUND(((SUM(BF119:BF137))*I34),  2)</f>
        <v>0</v>
      </c>
      <c r="K34" s="28"/>
      <c r="L34" s="50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34" customFormat="1" ht="14.45" hidden="1" customHeight="1">
      <c r="A35" s="28"/>
      <c r="B35" s="29"/>
      <c r="C35" s="28"/>
      <c r="D35" s="28"/>
      <c r="E35" s="23" t="s">
        <v>43</v>
      </c>
      <c r="F35" s="138">
        <f>ROUND((SUM(BG119:BG137)),  2)</f>
        <v>0</v>
      </c>
      <c r="G35" s="28"/>
      <c r="H35" s="28"/>
      <c r="I35" s="139">
        <v>0.21</v>
      </c>
      <c r="J35" s="138">
        <f>0</f>
        <v>0</v>
      </c>
      <c r="K35" s="28"/>
      <c r="L35" s="50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34" customFormat="1" ht="14.45" hidden="1" customHeight="1">
      <c r="A36" s="28"/>
      <c r="B36" s="29"/>
      <c r="C36" s="28"/>
      <c r="D36" s="28"/>
      <c r="E36" s="23" t="s">
        <v>44</v>
      </c>
      <c r="F36" s="138">
        <f>ROUND((SUM(BH119:BH137)),  2)</f>
        <v>0</v>
      </c>
      <c r="G36" s="28"/>
      <c r="H36" s="28"/>
      <c r="I36" s="139">
        <v>0.12</v>
      </c>
      <c r="J36" s="138">
        <f>0</f>
        <v>0</v>
      </c>
      <c r="K36" s="28"/>
      <c r="L36" s="50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34" customFormat="1" ht="14.45" hidden="1" customHeight="1">
      <c r="A37" s="28"/>
      <c r="B37" s="29"/>
      <c r="C37" s="28"/>
      <c r="D37" s="28"/>
      <c r="E37" s="23" t="s">
        <v>45</v>
      </c>
      <c r="F37" s="138">
        <f>ROUND((SUM(BI119:BI137)),  2)</f>
        <v>0</v>
      </c>
      <c r="G37" s="28"/>
      <c r="H37" s="28"/>
      <c r="I37" s="139">
        <v>0</v>
      </c>
      <c r="J37" s="138">
        <f>0</f>
        <v>0</v>
      </c>
      <c r="K37" s="28"/>
      <c r="L37" s="50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34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50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34" customFormat="1" ht="25.35" customHeight="1">
      <c r="A39" s="28"/>
      <c r="B39" s="29"/>
      <c r="C39" s="140"/>
      <c r="D39" s="141" t="s">
        <v>46</v>
      </c>
      <c r="E39" s="80"/>
      <c r="F39" s="80"/>
      <c r="G39" s="142" t="s">
        <v>47</v>
      </c>
      <c r="H39" s="143" t="s">
        <v>48</v>
      </c>
      <c r="I39" s="80"/>
      <c r="J39" s="144">
        <f>SUM(J30:J37)</f>
        <v>0</v>
      </c>
      <c r="K39" s="145"/>
      <c r="L39" s="50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34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50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ht="14.45" customHeight="1">
      <c r="B41" s="13"/>
      <c r="L41" s="13"/>
    </row>
    <row r="42" spans="1:31" ht="14.45" customHeight="1">
      <c r="B42" s="13"/>
      <c r="L42" s="13"/>
    </row>
    <row r="43" spans="1:31" ht="14.45" customHeight="1">
      <c r="B43" s="13"/>
      <c r="L43" s="13"/>
    </row>
    <row r="44" spans="1:31" ht="14.45" customHeight="1">
      <c r="B44" s="13"/>
      <c r="L44" s="13"/>
    </row>
    <row r="45" spans="1:31" ht="14.45" customHeight="1">
      <c r="B45" s="13"/>
      <c r="L45" s="13"/>
    </row>
    <row r="46" spans="1:31" ht="14.45" customHeight="1">
      <c r="B46" s="13"/>
      <c r="L46" s="13"/>
    </row>
    <row r="47" spans="1:31" ht="14.45" customHeight="1">
      <c r="B47" s="13"/>
      <c r="L47" s="13"/>
    </row>
    <row r="48" spans="1:31" ht="14.45" customHeight="1">
      <c r="B48" s="13"/>
      <c r="L48" s="13"/>
    </row>
    <row r="49" spans="1:31" ht="14.45" customHeight="1">
      <c r="B49" s="13"/>
      <c r="L49" s="13"/>
    </row>
    <row r="50" spans="1:31" s="34" customFormat="1" ht="14.45" customHeight="1">
      <c r="B50" s="50"/>
      <c r="D50" s="51" t="s">
        <v>49</v>
      </c>
      <c r="E50" s="52"/>
      <c r="F50" s="52"/>
      <c r="G50" s="51" t="s">
        <v>50</v>
      </c>
      <c r="H50" s="52"/>
      <c r="I50" s="52"/>
      <c r="J50" s="52"/>
      <c r="K50" s="52"/>
      <c r="L50" s="50"/>
    </row>
    <row r="51" spans="1:31" ht="11.25">
      <c r="B51" s="13"/>
      <c r="L51" s="13"/>
    </row>
    <row r="52" spans="1:31" ht="11.25">
      <c r="B52" s="13"/>
      <c r="L52" s="13"/>
    </row>
    <row r="53" spans="1:31" ht="11.25">
      <c r="B53" s="13"/>
      <c r="L53" s="13"/>
    </row>
    <row r="54" spans="1:31" ht="11.25">
      <c r="B54" s="13"/>
      <c r="L54" s="13"/>
    </row>
    <row r="55" spans="1:31" ht="11.25">
      <c r="B55" s="13"/>
      <c r="L55" s="13"/>
    </row>
    <row r="56" spans="1:31" ht="11.25">
      <c r="B56" s="13"/>
      <c r="L56" s="13"/>
    </row>
    <row r="57" spans="1:31" ht="11.25">
      <c r="B57" s="13"/>
      <c r="L57" s="13"/>
    </row>
    <row r="58" spans="1:31" ht="11.25">
      <c r="B58" s="13"/>
      <c r="L58" s="13"/>
    </row>
    <row r="59" spans="1:31" ht="11.25">
      <c r="B59" s="13"/>
      <c r="L59" s="13"/>
    </row>
    <row r="60" spans="1:31" ht="11.25">
      <c r="B60" s="13"/>
      <c r="L60" s="13"/>
    </row>
    <row r="61" spans="1:31" s="34" customFormat="1" ht="12.75">
      <c r="A61" s="28"/>
      <c r="B61" s="29"/>
      <c r="C61" s="28"/>
      <c r="D61" s="53" t="s">
        <v>51</v>
      </c>
      <c r="E61" s="31"/>
      <c r="F61" s="146" t="s">
        <v>52</v>
      </c>
      <c r="G61" s="53" t="s">
        <v>51</v>
      </c>
      <c r="H61" s="31"/>
      <c r="I61" s="31"/>
      <c r="J61" s="147" t="s">
        <v>52</v>
      </c>
      <c r="K61" s="31"/>
      <c r="L61" s="50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ht="11.25">
      <c r="B62" s="13"/>
      <c r="L62" s="13"/>
    </row>
    <row r="63" spans="1:31" ht="11.25">
      <c r="B63" s="13"/>
      <c r="L63" s="13"/>
    </row>
    <row r="64" spans="1:31" ht="11.25">
      <c r="B64" s="13"/>
      <c r="L64" s="13"/>
    </row>
    <row r="65" spans="1:31" s="34" customFormat="1" ht="12.75">
      <c r="A65" s="28"/>
      <c r="B65" s="29"/>
      <c r="C65" s="28"/>
      <c r="D65" s="51" t="s">
        <v>53</v>
      </c>
      <c r="E65" s="54"/>
      <c r="F65" s="54"/>
      <c r="G65" s="51" t="s">
        <v>54</v>
      </c>
      <c r="H65" s="54"/>
      <c r="I65" s="54"/>
      <c r="J65" s="54"/>
      <c r="K65" s="54"/>
      <c r="L65" s="50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>
      <c r="B66" s="13"/>
      <c r="L66" s="13"/>
    </row>
    <row r="67" spans="1:31" ht="11.25">
      <c r="B67" s="13"/>
      <c r="L67" s="13"/>
    </row>
    <row r="68" spans="1:31" ht="11.25">
      <c r="B68" s="13"/>
      <c r="L68" s="13"/>
    </row>
    <row r="69" spans="1:31" ht="11.25">
      <c r="B69" s="13"/>
      <c r="L69" s="13"/>
    </row>
    <row r="70" spans="1:31" ht="11.25">
      <c r="B70" s="13"/>
      <c r="L70" s="13"/>
    </row>
    <row r="71" spans="1:31" ht="11.25">
      <c r="B71" s="13"/>
      <c r="L71" s="13"/>
    </row>
    <row r="72" spans="1:31" ht="11.25">
      <c r="B72" s="13"/>
      <c r="L72" s="13"/>
    </row>
    <row r="73" spans="1:31" ht="11.25">
      <c r="B73" s="13"/>
      <c r="L73" s="13"/>
    </row>
    <row r="74" spans="1:31" ht="11.25">
      <c r="B74" s="13"/>
      <c r="L74" s="13"/>
    </row>
    <row r="75" spans="1:31" ht="11.25">
      <c r="B75" s="13"/>
      <c r="L75" s="13"/>
    </row>
    <row r="76" spans="1:31" s="34" customFormat="1" ht="12.75">
      <c r="A76" s="28"/>
      <c r="B76" s="29"/>
      <c r="C76" s="28"/>
      <c r="D76" s="53" t="s">
        <v>51</v>
      </c>
      <c r="E76" s="31"/>
      <c r="F76" s="146" t="s">
        <v>52</v>
      </c>
      <c r="G76" s="53" t="s">
        <v>51</v>
      </c>
      <c r="H76" s="31"/>
      <c r="I76" s="31"/>
      <c r="J76" s="147" t="s">
        <v>52</v>
      </c>
      <c r="K76" s="31"/>
      <c r="L76" s="50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34" customFormat="1" ht="14.45" customHeight="1">
      <c r="A77" s="2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0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34" customFormat="1" ht="6.95" customHeight="1">
      <c r="A81" s="2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0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34" customFormat="1" ht="24.95" customHeight="1">
      <c r="A82" s="28"/>
      <c r="B82" s="29"/>
      <c r="C82" s="14" t="s">
        <v>100</v>
      </c>
      <c r="D82" s="28"/>
      <c r="E82" s="28"/>
      <c r="F82" s="28"/>
      <c r="G82" s="28"/>
      <c r="H82" s="28"/>
      <c r="I82" s="28"/>
      <c r="J82" s="28"/>
      <c r="K82" s="28"/>
      <c r="L82" s="50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34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50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34" customFormat="1" ht="12" customHeight="1">
      <c r="A84" s="28"/>
      <c r="B84" s="29"/>
      <c r="C84" s="23" t="s">
        <v>16</v>
      </c>
      <c r="D84" s="28"/>
      <c r="E84" s="28"/>
      <c r="F84" s="28"/>
      <c r="G84" s="28"/>
      <c r="H84" s="28"/>
      <c r="I84" s="28"/>
      <c r="J84" s="28"/>
      <c r="K84" s="28"/>
      <c r="L84" s="50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34" customFormat="1" ht="16.5" customHeight="1">
      <c r="A85" s="28"/>
      <c r="B85" s="29"/>
      <c r="C85" s="28"/>
      <c r="D85" s="28"/>
      <c r="E85" s="125" t="str">
        <f>E7</f>
        <v>Oprava chodníku v ul. Nová, Odry</v>
      </c>
      <c r="F85" s="126"/>
      <c r="G85" s="126"/>
      <c r="H85" s="126"/>
      <c r="I85" s="28"/>
      <c r="J85" s="28"/>
      <c r="K85" s="28"/>
      <c r="L85" s="50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34" customFormat="1" ht="12" customHeight="1">
      <c r="A86" s="28"/>
      <c r="B86" s="29"/>
      <c r="C86" s="23" t="s">
        <v>98</v>
      </c>
      <c r="D86" s="28"/>
      <c r="E86" s="28"/>
      <c r="F86" s="28"/>
      <c r="G86" s="28"/>
      <c r="H86" s="28"/>
      <c r="I86" s="28"/>
      <c r="J86" s="28"/>
      <c r="K86" s="28"/>
      <c r="L86" s="50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34" customFormat="1" ht="16.5" customHeight="1">
      <c r="A87" s="28"/>
      <c r="B87" s="29"/>
      <c r="C87" s="28"/>
      <c r="D87" s="28"/>
      <c r="E87" s="64" t="str">
        <f>E9</f>
        <v>02 - VRN</v>
      </c>
      <c r="F87" s="127"/>
      <c r="G87" s="127"/>
      <c r="H87" s="127"/>
      <c r="I87" s="28"/>
      <c r="J87" s="28"/>
      <c r="K87" s="28"/>
      <c r="L87" s="50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34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50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34" customFormat="1" ht="12" customHeight="1">
      <c r="A89" s="28"/>
      <c r="B89" s="29"/>
      <c r="C89" s="23" t="s">
        <v>20</v>
      </c>
      <c r="D89" s="28"/>
      <c r="E89" s="28"/>
      <c r="F89" s="24" t="str">
        <f>F12</f>
        <v>Odry</v>
      </c>
      <c r="G89" s="28"/>
      <c r="H89" s="28"/>
      <c r="I89" s="23" t="s">
        <v>22</v>
      </c>
      <c r="J89" s="128" t="str">
        <f>IF(J12="","",J12)</f>
        <v>12. 9. 2025</v>
      </c>
      <c r="K89" s="28"/>
      <c r="L89" s="50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34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50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34" customFormat="1" ht="15.2" customHeight="1">
      <c r="A91" s="28"/>
      <c r="B91" s="29"/>
      <c r="C91" s="23" t="s">
        <v>24</v>
      </c>
      <c r="D91" s="28"/>
      <c r="E91" s="28"/>
      <c r="F91" s="24" t="str">
        <f>E15</f>
        <v>Město Odry</v>
      </c>
      <c r="G91" s="28"/>
      <c r="H91" s="28"/>
      <c r="I91" s="23" t="s">
        <v>31</v>
      </c>
      <c r="J91" s="148" t="str">
        <f>E21</f>
        <v xml:space="preserve"> </v>
      </c>
      <c r="K91" s="28"/>
      <c r="L91" s="50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34" customFormat="1" ht="15.2" customHeight="1">
      <c r="A92" s="28"/>
      <c r="B92" s="29"/>
      <c r="C92" s="23" t="s">
        <v>29</v>
      </c>
      <c r="D92" s="28"/>
      <c r="E92" s="28"/>
      <c r="F92" s="24">
        <f>IF(E18="","",E18)</f>
        <v>0</v>
      </c>
      <c r="G92" s="28"/>
      <c r="H92" s="28"/>
      <c r="I92" s="23" t="s">
        <v>34</v>
      </c>
      <c r="J92" s="148" t="str">
        <f>E24</f>
        <v xml:space="preserve"> </v>
      </c>
      <c r="K92" s="28"/>
      <c r="L92" s="50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34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50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34" customFormat="1" ht="29.25" customHeight="1">
      <c r="A94" s="28"/>
      <c r="B94" s="29"/>
      <c r="C94" s="149" t="s">
        <v>101</v>
      </c>
      <c r="D94" s="140"/>
      <c r="E94" s="140"/>
      <c r="F94" s="140"/>
      <c r="G94" s="140"/>
      <c r="H94" s="140"/>
      <c r="I94" s="140"/>
      <c r="J94" s="150" t="s">
        <v>102</v>
      </c>
      <c r="K94" s="140"/>
      <c r="L94" s="50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34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50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34" customFormat="1" ht="22.9" customHeight="1">
      <c r="A96" s="28"/>
      <c r="B96" s="29"/>
      <c r="C96" s="151" t="s">
        <v>103</v>
      </c>
      <c r="D96" s="28"/>
      <c r="E96" s="28"/>
      <c r="F96" s="28"/>
      <c r="G96" s="28"/>
      <c r="H96" s="28"/>
      <c r="I96" s="28"/>
      <c r="J96" s="135">
        <f>J119</f>
        <v>0</v>
      </c>
      <c r="K96" s="28"/>
      <c r="L96" s="50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0" t="s">
        <v>104</v>
      </c>
    </row>
    <row r="97" spans="1:31" s="152" customFormat="1" ht="24.95" customHeight="1">
      <c r="B97" s="153"/>
      <c r="D97" s="154" t="s">
        <v>364</v>
      </c>
      <c r="E97" s="155"/>
      <c r="F97" s="155"/>
      <c r="G97" s="155"/>
      <c r="H97" s="155"/>
      <c r="I97" s="155"/>
      <c r="J97" s="156">
        <f>J120</f>
        <v>0</v>
      </c>
      <c r="L97" s="153"/>
    </row>
    <row r="98" spans="1:31" s="157" customFormat="1" ht="19.899999999999999" customHeight="1">
      <c r="B98" s="158"/>
      <c r="D98" s="159" t="s">
        <v>365</v>
      </c>
      <c r="E98" s="160"/>
      <c r="F98" s="160"/>
      <c r="G98" s="160"/>
      <c r="H98" s="160"/>
      <c r="I98" s="160"/>
      <c r="J98" s="161">
        <f>J121</f>
        <v>0</v>
      </c>
      <c r="L98" s="158"/>
    </row>
    <row r="99" spans="1:31" s="157" customFormat="1" ht="19.899999999999999" customHeight="1">
      <c r="B99" s="158"/>
      <c r="D99" s="159" t="s">
        <v>366</v>
      </c>
      <c r="E99" s="160"/>
      <c r="F99" s="160"/>
      <c r="G99" s="160"/>
      <c r="H99" s="160"/>
      <c r="I99" s="160"/>
      <c r="J99" s="161">
        <f>J131</f>
        <v>0</v>
      </c>
      <c r="L99" s="158"/>
    </row>
    <row r="100" spans="1:31" s="34" customFormat="1" ht="21.75" customHeight="1">
      <c r="A100" s="28"/>
      <c r="B100" s="29"/>
      <c r="C100" s="28"/>
      <c r="D100" s="28"/>
      <c r="E100" s="28"/>
      <c r="F100" s="28"/>
      <c r="G100" s="28"/>
      <c r="H100" s="28"/>
      <c r="I100" s="28"/>
      <c r="J100" s="28"/>
      <c r="K100" s="28"/>
      <c r="L100" s="50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34" customFormat="1" ht="6.95" customHeight="1">
      <c r="A101" s="28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0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5" spans="1:31" s="34" customFormat="1" ht="6.95" customHeight="1">
      <c r="A105" s="28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0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34" customFormat="1" ht="24.95" customHeight="1">
      <c r="A106" s="28"/>
      <c r="B106" s="29"/>
      <c r="C106" s="14" t="s">
        <v>115</v>
      </c>
      <c r="D106" s="28"/>
      <c r="E106" s="28"/>
      <c r="F106" s="28"/>
      <c r="G106" s="28"/>
      <c r="H106" s="28"/>
      <c r="I106" s="28"/>
      <c r="J106" s="28"/>
      <c r="K106" s="28"/>
      <c r="L106" s="50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34" customFormat="1" ht="6.95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50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34" customFormat="1" ht="12" customHeight="1">
      <c r="A108" s="28"/>
      <c r="B108" s="29"/>
      <c r="C108" s="23" t="s">
        <v>16</v>
      </c>
      <c r="D108" s="28"/>
      <c r="E108" s="28"/>
      <c r="F108" s="28"/>
      <c r="G108" s="28"/>
      <c r="H108" s="28"/>
      <c r="I108" s="28"/>
      <c r="J108" s="28"/>
      <c r="K108" s="28"/>
      <c r="L108" s="50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34" customFormat="1" ht="16.5" customHeight="1">
      <c r="A109" s="28"/>
      <c r="B109" s="29"/>
      <c r="C109" s="28"/>
      <c r="D109" s="28"/>
      <c r="E109" s="125" t="str">
        <f>E7</f>
        <v>Oprava chodníku v ul. Nová, Odry</v>
      </c>
      <c r="F109" s="126"/>
      <c r="G109" s="126"/>
      <c r="H109" s="126"/>
      <c r="I109" s="28"/>
      <c r="J109" s="28"/>
      <c r="K109" s="28"/>
      <c r="L109" s="50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34" customFormat="1" ht="12" customHeight="1">
      <c r="A110" s="28"/>
      <c r="B110" s="29"/>
      <c r="C110" s="23" t="s">
        <v>98</v>
      </c>
      <c r="D110" s="28"/>
      <c r="E110" s="28"/>
      <c r="F110" s="28"/>
      <c r="G110" s="28"/>
      <c r="H110" s="28"/>
      <c r="I110" s="28"/>
      <c r="J110" s="28"/>
      <c r="K110" s="28"/>
      <c r="L110" s="50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34" customFormat="1" ht="16.5" customHeight="1">
      <c r="A111" s="28"/>
      <c r="B111" s="29"/>
      <c r="C111" s="28"/>
      <c r="D111" s="28"/>
      <c r="E111" s="64" t="str">
        <f>E9</f>
        <v>02 - VRN</v>
      </c>
      <c r="F111" s="127"/>
      <c r="G111" s="127"/>
      <c r="H111" s="127"/>
      <c r="I111" s="28"/>
      <c r="J111" s="28"/>
      <c r="K111" s="28"/>
      <c r="L111" s="50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34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50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34" customFormat="1" ht="12" customHeight="1">
      <c r="A113" s="28"/>
      <c r="B113" s="29"/>
      <c r="C113" s="23" t="s">
        <v>20</v>
      </c>
      <c r="D113" s="28"/>
      <c r="E113" s="28"/>
      <c r="F113" s="24" t="str">
        <f>F12</f>
        <v>Odry</v>
      </c>
      <c r="G113" s="28"/>
      <c r="H113" s="28"/>
      <c r="I113" s="23" t="s">
        <v>22</v>
      </c>
      <c r="J113" s="128" t="str">
        <f>IF(J12="","",J12)</f>
        <v>12. 9. 2025</v>
      </c>
      <c r="K113" s="28"/>
      <c r="L113" s="50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34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50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34" customFormat="1" ht="15.2" customHeight="1">
      <c r="A115" s="28"/>
      <c r="B115" s="29"/>
      <c r="C115" s="23" t="s">
        <v>24</v>
      </c>
      <c r="D115" s="28"/>
      <c r="E115" s="28"/>
      <c r="F115" s="24" t="str">
        <f>E15</f>
        <v>Město Odry</v>
      </c>
      <c r="G115" s="28"/>
      <c r="H115" s="28"/>
      <c r="I115" s="23" t="s">
        <v>31</v>
      </c>
      <c r="J115" s="148" t="str">
        <f>E21</f>
        <v xml:space="preserve"> </v>
      </c>
      <c r="K115" s="28"/>
      <c r="L115" s="50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34" customFormat="1" ht="15.2" customHeight="1">
      <c r="A116" s="28"/>
      <c r="B116" s="29"/>
      <c r="C116" s="23" t="s">
        <v>29</v>
      </c>
      <c r="D116" s="28"/>
      <c r="E116" s="28"/>
      <c r="F116" s="24">
        <f>IF(E18="","",E18)</f>
        <v>0</v>
      </c>
      <c r="G116" s="28"/>
      <c r="H116" s="28"/>
      <c r="I116" s="23" t="s">
        <v>34</v>
      </c>
      <c r="J116" s="148" t="str">
        <f>E24</f>
        <v xml:space="preserve"> </v>
      </c>
      <c r="K116" s="28"/>
      <c r="L116" s="50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34" customFormat="1" ht="10.3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50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168" customFormat="1" ht="29.25" customHeight="1">
      <c r="A118" s="162"/>
      <c r="B118" s="163"/>
      <c r="C118" s="164" t="s">
        <v>116</v>
      </c>
      <c r="D118" s="165" t="s">
        <v>61</v>
      </c>
      <c r="E118" s="165" t="s">
        <v>57</v>
      </c>
      <c r="F118" s="165" t="s">
        <v>58</v>
      </c>
      <c r="G118" s="165" t="s">
        <v>117</v>
      </c>
      <c r="H118" s="165" t="s">
        <v>118</v>
      </c>
      <c r="I118" s="165" t="s">
        <v>119</v>
      </c>
      <c r="J118" s="165" t="s">
        <v>102</v>
      </c>
      <c r="K118" s="166" t="s">
        <v>120</v>
      </c>
      <c r="L118" s="167"/>
      <c r="M118" s="85" t="s">
        <v>1</v>
      </c>
      <c r="N118" s="86" t="s">
        <v>40</v>
      </c>
      <c r="O118" s="86" t="s">
        <v>121</v>
      </c>
      <c r="P118" s="86" t="s">
        <v>122</v>
      </c>
      <c r="Q118" s="86" t="s">
        <v>123</v>
      </c>
      <c r="R118" s="86" t="s">
        <v>124</v>
      </c>
      <c r="S118" s="86" t="s">
        <v>125</v>
      </c>
      <c r="T118" s="87" t="s">
        <v>126</v>
      </c>
      <c r="U118" s="162"/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/>
    </row>
    <row r="119" spans="1:65" s="34" customFormat="1" ht="22.9" customHeight="1">
      <c r="A119" s="28"/>
      <c r="B119" s="29"/>
      <c r="C119" s="93" t="s">
        <v>127</v>
      </c>
      <c r="D119" s="28"/>
      <c r="E119" s="28"/>
      <c r="F119" s="28"/>
      <c r="G119" s="28"/>
      <c r="H119" s="28"/>
      <c r="I119" s="28"/>
      <c r="J119" s="169">
        <f>BK119</f>
        <v>0</v>
      </c>
      <c r="K119" s="28"/>
      <c r="L119" s="29"/>
      <c r="M119" s="88"/>
      <c r="N119" s="72"/>
      <c r="O119" s="89"/>
      <c r="P119" s="170">
        <f>P120</f>
        <v>0</v>
      </c>
      <c r="Q119" s="89"/>
      <c r="R119" s="170">
        <f>R120</f>
        <v>0</v>
      </c>
      <c r="S119" s="89"/>
      <c r="T119" s="171">
        <f>T120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0" t="s">
        <v>75</v>
      </c>
      <c r="AU119" s="10" t="s">
        <v>104</v>
      </c>
      <c r="BK119" s="172">
        <f>BK120</f>
        <v>0</v>
      </c>
    </row>
    <row r="120" spans="1:65" s="173" customFormat="1" ht="25.9" customHeight="1">
      <c r="B120" s="174"/>
      <c r="D120" s="175" t="s">
        <v>75</v>
      </c>
      <c r="E120" s="176" t="s">
        <v>88</v>
      </c>
      <c r="F120" s="176" t="s">
        <v>367</v>
      </c>
      <c r="J120" s="177">
        <f>BK120</f>
        <v>0</v>
      </c>
      <c r="L120" s="174"/>
      <c r="M120" s="178"/>
      <c r="N120" s="179"/>
      <c r="O120" s="179"/>
      <c r="P120" s="180">
        <f>P121+P131</f>
        <v>0</v>
      </c>
      <c r="Q120" s="179"/>
      <c r="R120" s="180">
        <f>R121+R131</f>
        <v>0</v>
      </c>
      <c r="S120" s="179"/>
      <c r="T120" s="181">
        <f>T121+T131</f>
        <v>0</v>
      </c>
      <c r="AR120" s="175" t="s">
        <v>162</v>
      </c>
      <c r="AT120" s="182" t="s">
        <v>75</v>
      </c>
      <c r="AU120" s="182" t="s">
        <v>76</v>
      </c>
      <c r="AY120" s="175" t="s">
        <v>130</v>
      </c>
      <c r="BK120" s="183">
        <f>BK121+BK131</f>
        <v>0</v>
      </c>
    </row>
    <row r="121" spans="1:65" s="173" customFormat="1" ht="22.9" customHeight="1">
      <c r="B121" s="174"/>
      <c r="D121" s="175" t="s">
        <v>75</v>
      </c>
      <c r="E121" s="184" t="s">
        <v>368</v>
      </c>
      <c r="F121" s="184" t="s">
        <v>369</v>
      </c>
      <c r="J121" s="185">
        <f>BK121</f>
        <v>0</v>
      </c>
      <c r="L121" s="174"/>
      <c r="M121" s="178"/>
      <c r="N121" s="179"/>
      <c r="O121" s="179"/>
      <c r="P121" s="180">
        <f>SUM(P122:P130)</f>
        <v>0</v>
      </c>
      <c r="Q121" s="179"/>
      <c r="R121" s="180">
        <f>SUM(R122:R130)</f>
        <v>0</v>
      </c>
      <c r="S121" s="179"/>
      <c r="T121" s="181">
        <f>SUM(T122:T130)</f>
        <v>0</v>
      </c>
      <c r="AR121" s="175" t="s">
        <v>162</v>
      </c>
      <c r="AT121" s="182" t="s">
        <v>75</v>
      </c>
      <c r="AU121" s="182" t="s">
        <v>84</v>
      </c>
      <c r="AY121" s="175" t="s">
        <v>130</v>
      </c>
      <c r="BK121" s="183">
        <f>SUM(BK122:BK130)</f>
        <v>0</v>
      </c>
    </row>
    <row r="122" spans="1:65" s="34" customFormat="1" ht="16.5" customHeight="1">
      <c r="A122" s="28"/>
      <c r="B122" s="29"/>
      <c r="C122" s="186" t="s">
        <v>84</v>
      </c>
      <c r="D122" s="186" t="s">
        <v>132</v>
      </c>
      <c r="E122" s="187" t="s">
        <v>370</v>
      </c>
      <c r="F122" s="188" t="s">
        <v>371</v>
      </c>
      <c r="G122" s="189" t="s">
        <v>372</v>
      </c>
      <c r="H122" s="190">
        <v>5</v>
      </c>
      <c r="I122" s="2"/>
      <c r="J122" s="191">
        <f>ROUND(I122*H122,2)</f>
        <v>0</v>
      </c>
      <c r="K122" s="188" t="s">
        <v>136</v>
      </c>
      <c r="L122" s="29"/>
      <c r="M122" s="192" t="s">
        <v>1</v>
      </c>
      <c r="N122" s="193" t="s">
        <v>41</v>
      </c>
      <c r="O122" s="76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96" t="s">
        <v>373</v>
      </c>
      <c r="AT122" s="196" t="s">
        <v>132</v>
      </c>
      <c r="AU122" s="196" t="s">
        <v>86</v>
      </c>
      <c r="AY122" s="10" t="s">
        <v>130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0" t="s">
        <v>84</v>
      </c>
      <c r="BK122" s="197">
        <f>ROUND(I122*H122,2)</f>
        <v>0</v>
      </c>
      <c r="BL122" s="10" t="s">
        <v>373</v>
      </c>
      <c r="BM122" s="196" t="s">
        <v>374</v>
      </c>
    </row>
    <row r="123" spans="1:65" s="34" customFormat="1" ht="11.25">
      <c r="A123" s="28"/>
      <c r="B123" s="29"/>
      <c r="C123" s="28"/>
      <c r="D123" s="198" t="s">
        <v>139</v>
      </c>
      <c r="E123" s="28"/>
      <c r="F123" s="199" t="s">
        <v>371</v>
      </c>
      <c r="G123" s="28"/>
      <c r="H123" s="28"/>
      <c r="I123" s="28"/>
      <c r="J123" s="28"/>
      <c r="K123" s="28"/>
      <c r="L123" s="29"/>
      <c r="M123" s="200"/>
      <c r="N123" s="201"/>
      <c r="O123" s="76"/>
      <c r="P123" s="76"/>
      <c r="Q123" s="76"/>
      <c r="R123" s="76"/>
      <c r="S123" s="76"/>
      <c r="T123" s="77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0" t="s">
        <v>139</v>
      </c>
      <c r="AU123" s="10" t="s">
        <v>86</v>
      </c>
    </row>
    <row r="124" spans="1:65" s="202" customFormat="1" ht="11.25">
      <c r="B124" s="203"/>
      <c r="D124" s="198" t="s">
        <v>141</v>
      </c>
      <c r="E124" s="204" t="s">
        <v>1</v>
      </c>
      <c r="F124" s="205" t="s">
        <v>375</v>
      </c>
      <c r="H124" s="206">
        <v>5</v>
      </c>
      <c r="L124" s="203"/>
      <c r="M124" s="207"/>
      <c r="N124" s="208"/>
      <c r="O124" s="208"/>
      <c r="P124" s="208"/>
      <c r="Q124" s="208"/>
      <c r="R124" s="208"/>
      <c r="S124" s="208"/>
      <c r="T124" s="209"/>
      <c r="AT124" s="204" t="s">
        <v>141</v>
      </c>
      <c r="AU124" s="204" t="s">
        <v>86</v>
      </c>
      <c r="AV124" s="202" t="s">
        <v>86</v>
      </c>
      <c r="AW124" s="202" t="s">
        <v>33</v>
      </c>
      <c r="AX124" s="202" t="s">
        <v>84</v>
      </c>
      <c r="AY124" s="204" t="s">
        <v>130</v>
      </c>
    </row>
    <row r="125" spans="1:65" s="34" customFormat="1" ht="16.5" customHeight="1">
      <c r="A125" s="28"/>
      <c r="B125" s="29"/>
      <c r="C125" s="186" t="s">
        <v>86</v>
      </c>
      <c r="D125" s="186" t="s">
        <v>132</v>
      </c>
      <c r="E125" s="187" t="s">
        <v>376</v>
      </c>
      <c r="F125" s="188" t="s">
        <v>377</v>
      </c>
      <c r="G125" s="189" t="s">
        <v>372</v>
      </c>
      <c r="H125" s="190">
        <v>1</v>
      </c>
      <c r="I125" s="2"/>
      <c r="J125" s="191">
        <f>ROUND(I125*H125,2)</f>
        <v>0</v>
      </c>
      <c r="K125" s="188" t="s">
        <v>136</v>
      </c>
      <c r="L125" s="29"/>
      <c r="M125" s="192" t="s">
        <v>1</v>
      </c>
      <c r="N125" s="193" t="s">
        <v>41</v>
      </c>
      <c r="O125" s="76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96" t="s">
        <v>373</v>
      </c>
      <c r="AT125" s="196" t="s">
        <v>132</v>
      </c>
      <c r="AU125" s="196" t="s">
        <v>86</v>
      </c>
      <c r="AY125" s="10" t="s">
        <v>130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0" t="s">
        <v>84</v>
      </c>
      <c r="BK125" s="197">
        <f>ROUND(I125*H125,2)</f>
        <v>0</v>
      </c>
      <c r="BL125" s="10" t="s">
        <v>373</v>
      </c>
      <c r="BM125" s="196" t="s">
        <v>378</v>
      </c>
    </row>
    <row r="126" spans="1:65" s="34" customFormat="1" ht="11.25">
      <c r="A126" s="28"/>
      <c r="B126" s="29"/>
      <c r="C126" s="28"/>
      <c r="D126" s="198" t="s">
        <v>139</v>
      </c>
      <c r="E126" s="28"/>
      <c r="F126" s="199" t="s">
        <v>377</v>
      </c>
      <c r="G126" s="28"/>
      <c r="H126" s="28"/>
      <c r="I126" s="28"/>
      <c r="J126" s="28"/>
      <c r="K126" s="28"/>
      <c r="L126" s="29"/>
      <c r="M126" s="200"/>
      <c r="N126" s="201"/>
      <c r="O126" s="76"/>
      <c r="P126" s="76"/>
      <c r="Q126" s="76"/>
      <c r="R126" s="76"/>
      <c r="S126" s="76"/>
      <c r="T126" s="77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0" t="s">
        <v>139</v>
      </c>
      <c r="AU126" s="10" t="s">
        <v>86</v>
      </c>
    </row>
    <row r="127" spans="1:65" s="202" customFormat="1" ht="11.25">
      <c r="B127" s="203"/>
      <c r="D127" s="198" t="s">
        <v>141</v>
      </c>
      <c r="E127" s="204" t="s">
        <v>1</v>
      </c>
      <c r="F127" s="205" t="s">
        <v>84</v>
      </c>
      <c r="H127" s="206">
        <v>1</v>
      </c>
      <c r="L127" s="203"/>
      <c r="M127" s="207"/>
      <c r="N127" s="208"/>
      <c r="O127" s="208"/>
      <c r="P127" s="208"/>
      <c r="Q127" s="208"/>
      <c r="R127" s="208"/>
      <c r="S127" s="208"/>
      <c r="T127" s="209"/>
      <c r="AT127" s="204" t="s">
        <v>141</v>
      </c>
      <c r="AU127" s="204" t="s">
        <v>86</v>
      </c>
      <c r="AV127" s="202" t="s">
        <v>86</v>
      </c>
      <c r="AW127" s="202" t="s">
        <v>33</v>
      </c>
      <c r="AX127" s="202" t="s">
        <v>84</v>
      </c>
      <c r="AY127" s="204" t="s">
        <v>130</v>
      </c>
    </row>
    <row r="128" spans="1:65" s="34" customFormat="1" ht="16.5" customHeight="1">
      <c r="A128" s="28"/>
      <c r="B128" s="29"/>
      <c r="C128" s="186" t="s">
        <v>148</v>
      </c>
      <c r="D128" s="186" t="s">
        <v>132</v>
      </c>
      <c r="E128" s="187" t="s">
        <v>379</v>
      </c>
      <c r="F128" s="188" t="s">
        <v>380</v>
      </c>
      <c r="G128" s="189" t="s">
        <v>372</v>
      </c>
      <c r="H128" s="190">
        <v>1</v>
      </c>
      <c r="I128" s="2"/>
      <c r="J128" s="191">
        <f>ROUND(I128*H128,2)</f>
        <v>0</v>
      </c>
      <c r="K128" s="188" t="s">
        <v>136</v>
      </c>
      <c r="L128" s="29"/>
      <c r="M128" s="192" t="s">
        <v>1</v>
      </c>
      <c r="N128" s="193" t="s">
        <v>41</v>
      </c>
      <c r="O128" s="76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96" t="s">
        <v>373</v>
      </c>
      <c r="AT128" s="196" t="s">
        <v>132</v>
      </c>
      <c r="AU128" s="196" t="s">
        <v>86</v>
      </c>
      <c r="AY128" s="10" t="s">
        <v>130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0" t="s">
        <v>84</v>
      </c>
      <c r="BK128" s="197">
        <f>ROUND(I128*H128,2)</f>
        <v>0</v>
      </c>
      <c r="BL128" s="10" t="s">
        <v>373</v>
      </c>
      <c r="BM128" s="196" t="s">
        <v>381</v>
      </c>
    </row>
    <row r="129" spans="1:65" s="34" customFormat="1" ht="11.25">
      <c r="A129" s="28"/>
      <c r="B129" s="29"/>
      <c r="C129" s="28"/>
      <c r="D129" s="198" t="s">
        <v>139</v>
      </c>
      <c r="E129" s="28"/>
      <c r="F129" s="199" t="s">
        <v>380</v>
      </c>
      <c r="G129" s="28"/>
      <c r="H129" s="28"/>
      <c r="I129" s="28"/>
      <c r="J129" s="28"/>
      <c r="K129" s="28"/>
      <c r="L129" s="29"/>
      <c r="M129" s="200"/>
      <c r="N129" s="201"/>
      <c r="O129" s="76"/>
      <c r="P129" s="76"/>
      <c r="Q129" s="76"/>
      <c r="R129" s="76"/>
      <c r="S129" s="76"/>
      <c r="T129" s="77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0" t="s">
        <v>139</v>
      </c>
      <c r="AU129" s="10" t="s">
        <v>86</v>
      </c>
    </row>
    <row r="130" spans="1:65" s="202" customFormat="1" ht="11.25">
      <c r="B130" s="203"/>
      <c r="D130" s="198" t="s">
        <v>141</v>
      </c>
      <c r="E130" s="204" t="s">
        <v>1</v>
      </c>
      <c r="F130" s="205" t="s">
        <v>84</v>
      </c>
      <c r="H130" s="206">
        <v>1</v>
      </c>
      <c r="L130" s="203"/>
      <c r="M130" s="207"/>
      <c r="N130" s="208"/>
      <c r="O130" s="208"/>
      <c r="P130" s="208"/>
      <c r="Q130" s="208"/>
      <c r="R130" s="208"/>
      <c r="S130" s="208"/>
      <c r="T130" s="209"/>
      <c r="AT130" s="204" t="s">
        <v>141</v>
      </c>
      <c r="AU130" s="204" t="s">
        <v>86</v>
      </c>
      <c r="AV130" s="202" t="s">
        <v>86</v>
      </c>
      <c r="AW130" s="202" t="s">
        <v>33</v>
      </c>
      <c r="AX130" s="202" t="s">
        <v>84</v>
      </c>
      <c r="AY130" s="204" t="s">
        <v>130</v>
      </c>
    </row>
    <row r="131" spans="1:65" s="173" customFormat="1" ht="22.9" customHeight="1">
      <c r="B131" s="174"/>
      <c r="D131" s="175" t="s">
        <v>75</v>
      </c>
      <c r="E131" s="184" t="s">
        <v>382</v>
      </c>
      <c r="F131" s="184" t="s">
        <v>383</v>
      </c>
      <c r="J131" s="185">
        <f>BK131</f>
        <v>0</v>
      </c>
      <c r="L131" s="174"/>
      <c r="M131" s="178"/>
      <c r="N131" s="179"/>
      <c r="O131" s="179"/>
      <c r="P131" s="180">
        <f>SUM(P132:P137)</f>
        <v>0</v>
      </c>
      <c r="Q131" s="179"/>
      <c r="R131" s="180">
        <f>SUM(R132:R137)</f>
        <v>0</v>
      </c>
      <c r="S131" s="179"/>
      <c r="T131" s="181">
        <f>SUM(T132:T137)</f>
        <v>0</v>
      </c>
      <c r="AR131" s="175" t="s">
        <v>162</v>
      </c>
      <c r="AT131" s="182" t="s">
        <v>75</v>
      </c>
      <c r="AU131" s="182" t="s">
        <v>84</v>
      </c>
      <c r="AY131" s="175" t="s">
        <v>130</v>
      </c>
      <c r="BK131" s="183">
        <f>SUM(BK132:BK137)</f>
        <v>0</v>
      </c>
    </row>
    <row r="132" spans="1:65" s="34" customFormat="1" ht="16.5" customHeight="1">
      <c r="A132" s="28"/>
      <c r="B132" s="29"/>
      <c r="C132" s="186" t="s">
        <v>137</v>
      </c>
      <c r="D132" s="186" t="s">
        <v>132</v>
      </c>
      <c r="E132" s="187" t="s">
        <v>384</v>
      </c>
      <c r="F132" s="188" t="s">
        <v>385</v>
      </c>
      <c r="G132" s="189" t="s">
        <v>372</v>
      </c>
      <c r="H132" s="190">
        <v>1</v>
      </c>
      <c r="I132" s="2"/>
      <c r="J132" s="191">
        <f>ROUND(I132*H132,2)</f>
        <v>0</v>
      </c>
      <c r="K132" s="188" t="s">
        <v>136</v>
      </c>
      <c r="L132" s="29"/>
      <c r="M132" s="192" t="s">
        <v>1</v>
      </c>
      <c r="N132" s="193" t="s">
        <v>41</v>
      </c>
      <c r="O132" s="76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96" t="s">
        <v>373</v>
      </c>
      <c r="AT132" s="196" t="s">
        <v>132</v>
      </c>
      <c r="AU132" s="196" t="s">
        <v>86</v>
      </c>
      <c r="AY132" s="10" t="s">
        <v>130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0" t="s">
        <v>84</v>
      </c>
      <c r="BK132" s="197">
        <f>ROUND(I132*H132,2)</f>
        <v>0</v>
      </c>
      <c r="BL132" s="10" t="s">
        <v>373</v>
      </c>
      <c r="BM132" s="196" t="s">
        <v>386</v>
      </c>
    </row>
    <row r="133" spans="1:65" s="34" customFormat="1" ht="11.25">
      <c r="A133" s="28"/>
      <c r="B133" s="29"/>
      <c r="C133" s="28"/>
      <c r="D133" s="198" t="s">
        <v>139</v>
      </c>
      <c r="E133" s="28"/>
      <c r="F133" s="199" t="s">
        <v>385</v>
      </c>
      <c r="G133" s="28"/>
      <c r="H133" s="28"/>
      <c r="I133" s="28"/>
      <c r="J133" s="28"/>
      <c r="K133" s="3"/>
      <c r="L133" s="29"/>
      <c r="M133" s="200"/>
      <c r="N133" s="201"/>
      <c r="O133" s="76"/>
      <c r="P133" s="76"/>
      <c r="Q133" s="76"/>
      <c r="R133" s="76"/>
      <c r="S133" s="76"/>
      <c r="T133" s="77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0" t="s">
        <v>139</v>
      </c>
      <c r="AU133" s="10" t="s">
        <v>86</v>
      </c>
    </row>
    <row r="134" spans="1:65" s="202" customFormat="1" ht="11.25">
      <c r="B134" s="203"/>
      <c r="D134" s="198" t="s">
        <v>141</v>
      </c>
      <c r="E134" s="204" t="s">
        <v>1</v>
      </c>
      <c r="F134" s="205" t="s">
        <v>84</v>
      </c>
      <c r="H134" s="206">
        <v>1</v>
      </c>
      <c r="L134" s="203"/>
      <c r="M134" s="207"/>
      <c r="N134" s="208"/>
      <c r="O134" s="208"/>
      <c r="P134" s="208"/>
      <c r="Q134" s="208"/>
      <c r="R134" s="208"/>
      <c r="S134" s="208"/>
      <c r="T134" s="209"/>
      <c r="AT134" s="204" t="s">
        <v>141</v>
      </c>
      <c r="AU134" s="204" t="s">
        <v>86</v>
      </c>
      <c r="AV134" s="202" t="s">
        <v>86</v>
      </c>
      <c r="AW134" s="202" t="s">
        <v>33</v>
      </c>
      <c r="AX134" s="202" t="s">
        <v>84</v>
      </c>
      <c r="AY134" s="204" t="s">
        <v>130</v>
      </c>
    </row>
    <row r="135" spans="1:65" s="34" customFormat="1" ht="16.5" customHeight="1">
      <c r="A135" s="28"/>
      <c r="B135" s="29"/>
      <c r="C135" s="186" t="s">
        <v>162</v>
      </c>
      <c r="D135" s="186" t="s">
        <v>132</v>
      </c>
      <c r="E135" s="187" t="s">
        <v>387</v>
      </c>
      <c r="F135" s="188" t="s">
        <v>388</v>
      </c>
      <c r="G135" s="189" t="s">
        <v>372</v>
      </c>
      <c r="H135" s="190">
        <v>1</v>
      </c>
      <c r="I135" s="2"/>
      <c r="J135" s="191">
        <f>ROUND(I135*H135,2)</f>
        <v>0</v>
      </c>
      <c r="K135" s="188" t="s">
        <v>136</v>
      </c>
      <c r="L135" s="29"/>
      <c r="M135" s="192" t="s">
        <v>1</v>
      </c>
      <c r="N135" s="193" t="s">
        <v>41</v>
      </c>
      <c r="O135" s="76"/>
      <c r="P135" s="194">
        <f>O135*H135</f>
        <v>0</v>
      </c>
      <c r="Q135" s="194">
        <v>0</v>
      </c>
      <c r="R135" s="194">
        <f>Q135*H135</f>
        <v>0</v>
      </c>
      <c r="S135" s="194">
        <v>0</v>
      </c>
      <c r="T135" s="195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96" t="s">
        <v>373</v>
      </c>
      <c r="AT135" s="196" t="s">
        <v>132</v>
      </c>
      <c r="AU135" s="196" t="s">
        <v>86</v>
      </c>
      <c r="AY135" s="10" t="s">
        <v>130</v>
      </c>
      <c r="BE135" s="197">
        <f>IF(N135="základní",J135,0)</f>
        <v>0</v>
      </c>
      <c r="BF135" s="197">
        <f>IF(N135="snížená",J135,0)</f>
        <v>0</v>
      </c>
      <c r="BG135" s="197">
        <f>IF(N135="zákl. přenesená",J135,0)</f>
        <v>0</v>
      </c>
      <c r="BH135" s="197">
        <f>IF(N135="sníž. přenesená",J135,0)</f>
        <v>0</v>
      </c>
      <c r="BI135" s="197">
        <f>IF(N135="nulová",J135,0)</f>
        <v>0</v>
      </c>
      <c r="BJ135" s="10" t="s">
        <v>84</v>
      </c>
      <c r="BK135" s="197">
        <f>ROUND(I135*H135,2)</f>
        <v>0</v>
      </c>
      <c r="BL135" s="10" t="s">
        <v>373</v>
      </c>
      <c r="BM135" s="196" t="s">
        <v>389</v>
      </c>
    </row>
    <row r="136" spans="1:65" s="34" customFormat="1" ht="11.25">
      <c r="A136" s="28"/>
      <c r="B136" s="29"/>
      <c r="C136" s="28"/>
      <c r="D136" s="198" t="s">
        <v>139</v>
      </c>
      <c r="E136" s="28"/>
      <c r="F136" s="199" t="s">
        <v>388</v>
      </c>
      <c r="G136" s="28"/>
      <c r="H136" s="28"/>
      <c r="I136" s="28"/>
      <c r="J136" s="28"/>
      <c r="K136" s="28"/>
      <c r="L136" s="29"/>
      <c r="M136" s="200"/>
      <c r="N136" s="201"/>
      <c r="O136" s="76"/>
      <c r="P136" s="76"/>
      <c r="Q136" s="76"/>
      <c r="R136" s="76"/>
      <c r="S136" s="76"/>
      <c r="T136" s="77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0" t="s">
        <v>139</v>
      </c>
      <c r="AU136" s="10" t="s">
        <v>86</v>
      </c>
    </row>
    <row r="137" spans="1:65" s="202" customFormat="1" ht="11.25">
      <c r="B137" s="203"/>
      <c r="D137" s="198" t="s">
        <v>141</v>
      </c>
      <c r="E137" s="204" t="s">
        <v>1</v>
      </c>
      <c r="F137" s="205" t="s">
        <v>84</v>
      </c>
      <c r="H137" s="206">
        <v>1</v>
      </c>
      <c r="L137" s="203"/>
      <c r="M137" s="224"/>
      <c r="N137" s="225"/>
      <c r="O137" s="225"/>
      <c r="P137" s="225"/>
      <c r="Q137" s="225"/>
      <c r="R137" s="225"/>
      <c r="S137" s="225"/>
      <c r="T137" s="226"/>
      <c r="AT137" s="204" t="s">
        <v>141</v>
      </c>
      <c r="AU137" s="204" t="s">
        <v>86</v>
      </c>
      <c r="AV137" s="202" t="s">
        <v>86</v>
      </c>
      <c r="AW137" s="202" t="s">
        <v>33</v>
      </c>
      <c r="AX137" s="202" t="s">
        <v>84</v>
      </c>
      <c r="AY137" s="204" t="s">
        <v>130</v>
      </c>
    </row>
    <row r="138" spans="1:65" s="34" customFormat="1" ht="6.95" customHeight="1">
      <c r="A138" s="28"/>
      <c r="B138" s="55"/>
      <c r="C138" s="56"/>
      <c r="D138" s="56"/>
      <c r="E138" s="56"/>
      <c r="F138" s="56"/>
      <c r="G138" s="56"/>
      <c r="H138" s="56"/>
      <c r="I138" s="56"/>
      <c r="J138" s="56"/>
      <c r="K138" s="56"/>
      <c r="L138" s="29"/>
      <c r="M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</row>
  </sheetData>
  <sheetProtection password="EF63" sheet="1" objects="1" scenarios="1"/>
  <autoFilter ref="C118:K13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showGridLines="0" workbookViewId="0">
      <selection activeCell="D7" sqref="D7"/>
    </sheetView>
  </sheetViews>
  <sheetFormatPr defaultRowHeight="15"/>
  <cols>
    <col min="1" max="1" width="8.33203125" style="7" customWidth="1"/>
    <col min="2" max="2" width="1.6640625" style="7" customWidth="1"/>
    <col min="3" max="3" width="25" style="7" customWidth="1"/>
    <col min="4" max="4" width="75.83203125" style="7" customWidth="1"/>
    <col min="5" max="5" width="13.33203125" style="7" customWidth="1"/>
    <col min="6" max="6" width="20" style="7" customWidth="1"/>
    <col min="7" max="7" width="1.6640625" style="7" customWidth="1"/>
    <col min="8" max="8" width="8.33203125" style="7" customWidth="1"/>
    <col min="9" max="16384" width="9.33203125" style="7"/>
  </cols>
  <sheetData>
    <row r="1" spans="1:8" ht="11.25" customHeight="1"/>
    <row r="2" spans="1:8" ht="36.950000000000003" customHeight="1"/>
    <row r="3" spans="1:8" ht="6.95" customHeight="1">
      <c r="B3" s="11"/>
      <c r="C3" s="12"/>
      <c r="D3" s="12"/>
      <c r="E3" s="12"/>
      <c r="F3" s="12"/>
      <c r="G3" s="12"/>
      <c r="H3" s="13"/>
    </row>
    <row r="4" spans="1:8" ht="24.95" customHeight="1">
      <c r="B4" s="13"/>
      <c r="C4" s="14" t="s">
        <v>390</v>
      </c>
      <c r="H4" s="13"/>
    </row>
    <row r="5" spans="1:8" ht="12" customHeight="1">
      <c r="B5" s="13"/>
      <c r="C5" s="17" t="s">
        <v>13</v>
      </c>
      <c r="D5" s="26" t="s">
        <v>14</v>
      </c>
      <c r="E5" s="9"/>
      <c r="F5" s="9"/>
      <c r="H5" s="13"/>
    </row>
    <row r="6" spans="1:8" ht="36.950000000000003" customHeight="1">
      <c r="B6" s="13"/>
      <c r="C6" s="20" t="s">
        <v>16</v>
      </c>
      <c r="D6" s="21" t="s">
        <v>17</v>
      </c>
      <c r="E6" s="9"/>
      <c r="F6" s="9"/>
      <c r="H6" s="13"/>
    </row>
    <row r="7" spans="1:8" ht="16.5" customHeight="1">
      <c r="B7" s="13"/>
      <c r="C7" s="23" t="s">
        <v>22</v>
      </c>
      <c r="D7" s="128" t="str">
        <f>'Rekapitulace stavby'!AN8</f>
        <v>12. 9. 2025</v>
      </c>
      <c r="H7" s="13"/>
    </row>
    <row r="8" spans="1:8" s="34" customFormat="1" ht="10.9" customHeight="1">
      <c r="A8" s="28"/>
      <c r="B8" s="29"/>
      <c r="C8" s="28"/>
      <c r="D8" s="28"/>
      <c r="E8" s="28"/>
      <c r="F8" s="28"/>
      <c r="G8" s="28"/>
      <c r="H8" s="29"/>
    </row>
    <row r="9" spans="1:8" s="168" customFormat="1" ht="29.25" customHeight="1">
      <c r="A9" s="162"/>
      <c r="B9" s="163"/>
      <c r="C9" s="164" t="s">
        <v>57</v>
      </c>
      <c r="D9" s="165" t="s">
        <v>58</v>
      </c>
      <c r="E9" s="165" t="s">
        <v>117</v>
      </c>
      <c r="F9" s="166" t="s">
        <v>391</v>
      </c>
      <c r="G9" s="162"/>
      <c r="H9" s="163"/>
    </row>
    <row r="10" spans="1:8" s="34" customFormat="1" ht="26.45" customHeight="1">
      <c r="A10" s="28"/>
      <c r="B10" s="29"/>
      <c r="C10" s="227" t="s">
        <v>81</v>
      </c>
      <c r="D10" s="227" t="s">
        <v>82</v>
      </c>
      <c r="E10" s="28"/>
      <c r="F10" s="28"/>
      <c r="G10" s="28"/>
      <c r="H10" s="29"/>
    </row>
    <row r="11" spans="1:8" s="34" customFormat="1" ht="16.899999999999999" customHeight="1">
      <c r="A11" s="28"/>
      <c r="B11" s="29"/>
      <c r="C11" s="228" t="s">
        <v>94</v>
      </c>
      <c r="D11" s="229" t="s">
        <v>95</v>
      </c>
      <c r="E11" s="230" t="s">
        <v>1</v>
      </c>
      <c r="F11" s="231">
        <v>1.2649999999999999</v>
      </c>
      <c r="G11" s="28"/>
      <c r="H11" s="29"/>
    </row>
    <row r="12" spans="1:8" s="34" customFormat="1" ht="16.899999999999999" customHeight="1">
      <c r="A12" s="28"/>
      <c r="B12" s="29"/>
      <c r="C12" s="232" t="s">
        <v>94</v>
      </c>
      <c r="D12" s="232" t="s">
        <v>196</v>
      </c>
      <c r="E12" s="10" t="s">
        <v>1</v>
      </c>
      <c r="F12" s="233">
        <v>1.2649999999999999</v>
      </c>
      <c r="G12" s="28"/>
      <c r="H12" s="29"/>
    </row>
    <row r="13" spans="1:8" s="34" customFormat="1" ht="16.899999999999999" customHeight="1">
      <c r="A13" s="28"/>
      <c r="B13" s="29"/>
      <c r="C13" s="234" t="s">
        <v>392</v>
      </c>
      <c r="D13" s="28"/>
      <c r="E13" s="28"/>
      <c r="F13" s="28"/>
      <c r="G13" s="28"/>
      <c r="H13" s="29"/>
    </row>
    <row r="14" spans="1:8" s="34" customFormat="1" ht="16.899999999999999" customHeight="1">
      <c r="A14" s="28"/>
      <c r="B14" s="29"/>
      <c r="C14" s="232" t="s">
        <v>193</v>
      </c>
      <c r="D14" s="232" t="s">
        <v>194</v>
      </c>
      <c r="E14" s="10" t="s">
        <v>135</v>
      </c>
      <c r="F14" s="233">
        <v>1.2649999999999999</v>
      </c>
      <c r="G14" s="28"/>
      <c r="H14" s="29"/>
    </row>
    <row r="15" spans="1:8" s="34" customFormat="1" ht="16.899999999999999" customHeight="1">
      <c r="A15" s="28"/>
      <c r="B15" s="29"/>
      <c r="C15" s="232" t="s">
        <v>187</v>
      </c>
      <c r="D15" s="232" t="s">
        <v>188</v>
      </c>
      <c r="E15" s="10" t="s">
        <v>135</v>
      </c>
      <c r="F15" s="233">
        <v>163.03200000000001</v>
      </c>
      <c r="G15" s="28"/>
      <c r="H15" s="29"/>
    </row>
    <row r="16" spans="1:8" s="34" customFormat="1" ht="16.899999999999999" customHeight="1">
      <c r="A16" s="28"/>
      <c r="B16" s="29"/>
      <c r="C16" s="228" t="s">
        <v>159</v>
      </c>
      <c r="D16" s="229" t="s">
        <v>393</v>
      </c>
      <c r="E16" s="230" t="s">
        <v>1</v>
      </c>
      <c r="F16" s="231">
        <v>126</v>
      </c>
      <c r="G16" s="28"/>
      <c r="H16" s="29"/>
    </row>
    <row r="17" spans="1:8" s="34" customFormat="1" ht="16.899999999999999" customHeight="1">
      <c r="A17" s="28"/>
      <c r="B17" s="29"/>
      <c r="C17" s="232" t="s">
        <v>159</v>
      </c>
      <c r="D17" s="232" t="s">
        <v>160</v>
      </c>
      <c r="E17" s="10" t="s">
        <v>1</v>
      </c>
      <c r="F17" s="233">
        <v>126</v>
      </c>
      <c r="G17" s="28"/>
      <c r="H17" s="29"/>
    </row>
    <row r="18" spans="1:8" s="34" customFormat="1" ht="16.899999999999999" customHeight="1">
      <c r="A18" s="28"/>
      <c r="B18" s="29"/>
      <c r="C18" s="228" t="s">
        <v>91</v>
      </c>
      <c r="D18" s="229" t="s">
        <v>92</v>
      </c>
      <c r="E18" s="230" t="s">
        <v>1</v>
      </c>
      <c r="F18" s="231">
        <v>126.5</v>
      </c>
      <c r="G18" s="28"/>
      <c r="H18" s="29"/>
    </row>
    <row r="19" spans="1:8" s="34" customFormat="1" ht="16.899999999999999" customHeight="1">
      <c r="A19" s="28"/>
      <c r="B19" s="29"/>
      <c r="C19" s="232" t="s">
        <v>91</v>
      </c>
      <c r="D19" s="232" t="s">
        <v>93</v>
      </c>
      <c r="E19" s="10" t="s">
        <v>1</v>
      </c>
      <c r="F19" s="233">
        <v>126.5</v>
      </c>
      <c r="G19" s="28"/>
      <c r="H19" s="29"/>
    </row>
    <row r="20" spans="1:8" s="34" customFormat="1" ht="16.899999999999999" customHeight="1">
      <c r="A20" s="28"/>
      <c r="B20" s="29"/>
      <c r="C20" s="234" t="s">
        <v>392</v>
      </c>
      <c r="D20" s="28"/>
      <c r="E20" s="28"/>
      <c r="F20" s="28"/>
      <c r="G20" s="28"/>
      <c r="H20" s="29"/>
    </row>
    <row r="21" spans="1:8" s="34" customFormat="1" ht="16.899999999999999" customHeight="1">
      <c r="A21" s="28"/>
      <c r="B21" s="29"/>
      <c r="C21" s="232" t="s">
        <v>242</v>
      </c>
      <c r="D21" s="232" t="s">
        <v>243</v>
      </c>
      <c r="E21" s="10" t="s">
        <v>156</v>
      </c>
      <c r="F21" s="233">
        <v>126.5</v>
      </c>
      <c r="G21" s="28"/>
      <c r="H21" s="29"/>
    </row>
    <row r="22" spans="1:8" s="34" customFormat="1" ht="16.899999999999999" customHeight="1">
      <c r="A22" s="28"/>
      <c r="B22" s="29"/>
      <c r="C22" s="232" t="s">
        <v>193</v>
      </c>
      <c r="D22" s="232" t="s">
        <v>194</v>
      </c>
      <c r="E22" s="10" t="s">
        <v>135</v>
      </c>
      <c r="F22" s="233">
        <v>1.2649999999999999</v>
      </c>
      <c r="G22" s="28"/>
      <c r="H22" s="29"/>
    </row>
    <row r="23" spans="1:8" s="34" customFormat="1" ht="7.35" customHeight="1">
      <c r="A23" s="28"/>
      <c r="B23" s="55"/>
      <c r="C23" s="56"/>
      <c r="D23" s="56"/>
      <c r="E23" s="56"/>
      <c r="F23" s="56"/>
      <c r="G23" s="56"/>
      <c r="H23" s="29"/>
    </row>
    <row r="24" spans="1:8" s="34" customFormat="1" ht="11.25">
      <c r="A24" s="28"/>
      <c r="B24" s="28"/>
      <c r="C24" s="28"/>
      <c r="D24" s="28"/>
      <c r="E24" s="28"/>
      <c r="F24" s="28"/>
      <c r="G24" s="28"/>
      <c r="H24" s="28"/>
    </row>
  </sheetData>
  <sheetProtection password="EF63" sheet="1" objects="1" scenarios="1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Stavba opravy chodníku</vt:lpstr>
      <vt:lpstr>02 - VRN</vt:lpstr>
      <vt:lpstr>Seznam figur</vt:lpstr>
      <vt:lpstr>'01 - Stavba opravy chodníku'!Názvy_tisku</vt:lpstr>
      <vt:lpstr>'02 - VRN'!Názvy_tisku</vt:lpstr>
      <vt:lpstr>'Rekapitulace stavby'!Názvy_tisku</vt:lpstr>
      <vt:lpstr>'Seznam figur'!Názvy_tisku</vt:lpstr>
      <vt:lpstr>'01 - Stavba opravy chodníku'!Oblast_tisku</vt:lpstr>
      <vt:lpstr>'02 - VRN'!Oblast_tisku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Petr\Petr Elkner</dc:creator>
  <cp:lastModifiedBy>Michal Czerný</cp:lastModifiedBy>
  <dcterms:created xsi:type="dcterms:W3CDTF">2025-09-14T08:27:29Z</dcterms:created>
  <dcterms:modified xsi:type="dcterms:W3CDTF">2025-09-17T07:10:16Z</dcterms:modified>
</cp:coreProperties>
</file>